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always" hidePivotFieldList="1"/>
  <mc:AlternateContent xmlns:mc="http://schemas.openxmlformats.org/markup-compatibility/2006">
    <mc:Choice Requires="x15">
      <x15ac:absPath xmlns:x15ac="http://schemas.microsoft.com/office/spreadsheetml/2010/11/ac" url="https://codelcochile.sharepoint.com/sites/ggac/Documentos compartidos/ESG REPORTING/ESG Databook/2025/"/>
    </mc:Choice>
  </mc:AlternateContent>
  <xr:revisionPtr revIDLastSave="6145" documentId="8_{4467FB57-CE78-4E9A-AAE3-11E96136E8DC}" xr6:coauthVersionLast="47" xr6:coauthVersionMax="47" xr10:uidLastSave="{E0C6116D-9976-4743-8EE0-60364B2044BA}"/>
  <bookViews>
    <workbookView xWindow="-110" yWindow="-110" windowWidth="19420" windowHeight="10420" tabRatio="834" xr2:uid="{FF04D367-710A-43FE-814C-64A90832B29D}"/>
  </bookViews>
  <sheets>
    <sheet name="Referencias" sheetId="25" r:id="rId1"/>
    <sheet name="Contenidos" sheetId="1" r:id="rId2"/>
    <sheet name="Gobierno corporativo" sheetId="2" r:id="rId3"/>
    <sheet name="Gestión de Personas" sheetId="15" r:id="rId4"/>
    <sheet name="Salud y Seguridad" sheetId="6" r:id="rId5"/>
    <sheet name="Compliance" sheetId="3" r:id="rId6"/>
    <sheet name="Desempeño" sheetId="22" r:id="rId7"/>
    <sheet name="Comunidades" sheetId="7" r:id="rId8"/>
    <sheet name="Agua" sheetId="27" r:id="rId9"/>
    <sheet name="Biodiversidad y conservación" sheetId="8" r:id="rId10"/>
    <sheet name="Emisiones y energía" sheetId="11" r:id="rId11"/>
    <sheet name="Residuos y relaves" sheetId="9" r:id="rId12"/>
    <sheet name="Proveedores" sheetId="28" r:id="rId13"/>
    <sheet name="Certificaciones" sheetId="24" r:id="rId14"/>
  </sheets>
  <externalReferences>
    <externalReference r:id="rId15"/>
  </externalReferences>
  <definedNames>
    <definedName name="_xlnm._FilterDatabase" localSheetId="1" hidden="1">Contenidos!$A$2:$E$55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 i="11" l="1"/>
  <c r="AG83" i="27" l="1"/>
  <c r="F83" i="27"/>
  <c r="AG82" i="27"/>
  <c r="F82" i="27"/>
  <c r="AG81" i="27"/>
  <c r="F81" i="27"/>
  <c r="AG80" i="27"/>
  <c r="F80" i="27"/>
  <c r="AG79" i="27"/>
  <c r="AF79" i="27"/>
  <c r="AE79" i="27"/>
  <c r="AD79" i="27"/>
  <c r="AC79" i="27"/>
  <c r="AB79" i="27"/>
  <c r="Z79" i="27"/>
  <c r="Y79" i="27"/>
  <c r="AA79" i="27" s="1"/>
  <c r="W79" i="27"/>
  <c r="V79" i="27"/>
  <c r="X79" i="27" s="1"/>
  <c r="T79" i="27"/>
  <c r="S79" i="27"/>
  <c r="U79" i="27" s="1"/>
  <c r="R79" i="27"/>
  <c r="N79" i="27"/>
  <c r="E79" i="27" s="1"/>
  <c r="M79" i="27"/>
  <c r="O79" i="27" s="1"/>
  <c r="K79" i="27"/>
  <c r="J79" i="27"/>
  <c r="H79" i="27"/>
  <c r="G79" i="27"/>
  <c r="I79" i="27" s="1"/>
  <c r="AG78" i="27"/>
  <c r="AF78" i="27"/>
  <c r="AE78" i="27"/>
  <c r="AD78" i="27"/>
  <c r="AA78" i="27"/>
  <c r="X78" i="27"/>
  <c r="U78" i="27"/>
  <c r="R78" i="27"/>
  <c r="O78" i="27"/>
  <c r="L78" i="27"/>
  <c r="F78" i="27" s="1"/>
  <c r="I78" i="27"/>
  <c r="E78" i="27"/>
  <c r="D78" i="27"/>
  <c r="AG77" i="27"/>
  <c r="AF77" i="27"/>
  <c r="AE77" i="27"/>
  <c r="AD77" i="27"/>
  <c r="AA77" i="27"/>
  <c r="X77" i="27"/>
  <c r="U77" i="27"/>
  <c r="R77" i="27"/>
  <c r="O77" i="27"/>
  <c r="L77" i="27"/>
  <c r="I77" i="27"/>
  <c r="E77" i="27"/>
  <c r="D77" i="27"/>
  <c r="AG76" i="27"/>
  <c r="AF76" i="27"/>
  <c r="AE76" i="27"/>
  <c r="AD76" i="27"/>
  <c r="AA76" i="27"/>
  <c r="X76" i="27"/>
  <c r="U76" i="27"/>
  <c r="R76" i="27"/>
  <c r="O76" i="27"/>
  <c r="L76" i="27"/>
  <c r="I76" i="27"/>
  <c r="E76" i="27"/>
  <c r="D76" i="27"/>
  <c r="AG75" i="27"/>
  <c r="AF75" i="27"/>
  <c r="AE75" i="27"/>
  <c r="AD75" i="27"/>
  <c r="AA75" i="27"/>
  <c r="X75" i="27"/>
  <c r="U75" i="27"/>
  <c r="R75" i="27"/>
  <c r="O75" i="27"/>
  <c r="L75" i="27"/>
  <c r="I75" i="27"/>
  <c r="E75" i="27"/>
  <c r="D75" i="27"/>
  <c r="AG74" i="27"/>
  <c r="AF74" i="27"/>
  <c r="AE74" i="27"/>
  <c r="AD74" i="27"/>
  <c r="AA74" i="27"/>
  <c r="X74" i="27"/>
  <c r="U74" i="27"/>
  <c r="R74" i="27"/>
  <c r="O74" i="27"/>
  <c r="L74" i="27"/>
  <c r="I74" i="27"/>
  <c r="AG73" i="27"/>
  <c r="AF73" i="27"/>
  <c r="AE73" i="27"/>
  <c r="AC73" i="27"/>
  <c r="AB73" i="27"/>
  <c r="AD73" i="27" s="1"/>
  <c r="Z73" i="27"/>
  <c r="Y73" i="27"/>
  <c r="W73" i="27"/>
  <c r="V73" i="27"/>
  <c r="X73" i="27" s="1"/>
  <c r="U73" i="27"/>
  <c r="Q73" i="27"/>
  <c r="P73" i="27"/>
  <c r="N73" i="27"/>
  <c r="E73" i="27" s="1"/>
  <c r="M73" i="27"/>
  <c r="O73" i="27" s="1"/>
  <c r="K73" i="27"/>
  <c r="J73" i="27"/>
  <c r="H73" i="27"/>
  <c r="G73" i="27"/>
  <c r="I73" i="27" s="1"/>
  <c r="AG72" i="27"/>
  <c r="AF72" i="27"/>
  <c r="AE72" i="27"/>
  <c r="AD72" i="27"/>
  <c r="AA72" i="27"/>
  <c r="X72" i="27"/>
  <c r="U72" i="27"/>
  <c r="R72" i="27"/>
  <c r="O72" i="27"/>
  <c r="L72" i="27"/>
  <c r="F72" i="27" s="1"/>
  <c r="I72" i="27"/>
  <c r="E72" i="27"/>
  <c r="D72" i="27"/>
  <c r="AG71" i="27"/>
  <c r="AF71" i="27"/>
  <c r="AE71" i="27"/>
  <c r="AD71" i="27"/>
  <c r="AA71" i="27"/>
  <c r="X71" i="27"/>
  <c r="U71" i="27"/>
  <c r="R71" i="27"/>
  <c r="O71" i="27"/>
  <c r="L71" i="27"/>
  <c r="I71" i="27"/>
  <c r="E71" i="27"/>
  <c r="D71" i="27"/>
  <c r="AG70" i="27"/>
  <c r="AF70" i="27"/>
  <c r="AE70" i="27"/>
  <c r="AD70" i="27"/>
  <c r="AA70" i="27"/>
  <c r="X70" i="27"/>
  <c r="U70" i="27"/>
  <c r="R70" i="27"/>
  <c r="O70" i="27"/>
  <c r="L70" i="27"/>
  <c r="I70" i="27"/>
  <c r="E70" i="27"/>
  <c r="D70" i="27"/>
  <c r="AG69" i="27"/>
  <c r="AF69" i="27"/>
  <c r="AE69" i="27"/>
  <c r="AD69" i="27"/>
  <c r="AA69" i="27"/>
  <c r="X69" i="27"/>
  <c r="U69" i="27"/>
  <c r="R69" i="27"/>
  <c r="O69" i="27"/>
  <c r="L69" i="27"/>
  <c r="I69" i="27"/>
  <c r="E69" i="27"/>
  <c r="D69" i="27"/>
  <c r="BH61" i="27"/>
  <c r="AF61" i="27"/>
  <c r="D61" i="27"/>
  <c r="BH60" i="27"/>
  <c r="AF59" i="27"/>
  <c r="AF60" i="27" s="1"/>
  <c r="D59" i="27"/>
  <c r="AF58" i="27"/>
  <c r="D58" i="27"/>
  <c r="BG55" i="27"/>
  <c r="BA55" i="27"/>
  <c r="AX55" i="27"/>
  <c r="AU55" i="27"/>
  <c r="AR55" i="27"/>
  <c r="AO55" i="27"/>
  <c r="AL55" i="27"/>
  <c r="AI55" i="27"/>
  <c r="BG53" i="27"/>
  <c r="BD53" i="27"/>
  <c r="BA53" i="27"/>
  <c r="AX53" i="27"/>
  <c r="AU53" i="27"/>
  <c r="AR53" i="27"/>
  <c r="AO53" i="27"/>
  <c r="AL53" i="27"/>
  <c r="AI53" i="27"/>
  <c r="AE53" i="27"/>
  <c r="AB53" i="27"/>
  <c r="Y53" i="27"/>
  <c r="V53" i="27"/>
  <c r="S53" i="27"/>
  <c r="P53" i="27"/>
  <c r="M53" i="27"/>
  <c r="J53" i="27"/>
  <c r="G53" i="27"/>
  <c r="BH52" i="27"/>
  <c r="AF52" i="27"/>
  <c r="D52" i="27"/>
  <c r="BH51" i="27"/>
  <c r="AF51" i="27"/>
  <c r="D51" i="27"/>
  <c r="BH50" i="27"/>
  <c r="AF50" i="27"/>
  <c r="D50" i="27"/>
  <c r="BH49" i="27"/>
  <c r="AF49" i="27"/>
  <c r="D49" i="27"/>
  <c r="BG47" i="27"/>
  <c r="BD47" i="27"/>
  <c r="BA47" i="27"/>
  <c r="AX47" i="27"/>
  <c r="AU47" i="27"/>
  <c r="AR47" i="27"/>
  <c r="AO47" i="27"/>
  <c r="AL47" i="27"/>
  <c r="AI47" i="27"/>
  <c r="AE47" i="27"/>
  <c r="AB47" i="27"/>
  <c r="Y47" i="27"/>
  <c r="V47" i="27"/>
  <c r="S47" i="27"/>
  <c r="P47" i="27"/>
  <c r="M47" i="27"/>
  <c r="J47" i="27"/>
  <c r="G47" i="27"/>
  <c r="BH46" i="27"/>
  <c r="AF46" i="27"/>
  <c r="D46" i="27"/>
  <c r="BH45" i="27"/>
  <c r="AF45" i="27"/>
  <c r="D45" i="27"/>
  <c r="AE43" i="27"/>
  <c r="AB43" i="27"/>
  <c r="Y43" i="27"/>
  <c r="M43" i="27"/>
  <c r="BH42" i="27"/>
  <c r="BH43" i="27" s="1"/>
  <c r="BG42" i="27"/>
  <c r="BD42" i="27"/>
  <c r="BA42" i="27"/>
  <c r="AX42" i="27"/>
  <c r="AU42" i="27"/>
  <c r="AR42" i="27"/>
  <c r="AO42" i="27"/>
  <c r="AL42" i="27"/>
  <c r="AI42" i="27"/>
  <c r="AE42" i="27"/>
  <c r="AB42" i="27"/>
  <c r="Y42" i="27"/>
  <c r="V42" i="27"/>
  <c r="V43" i="27" s="1"/>
  <c r="S42" i="27"/>
  <c r="S43" i="27" s="1"/>
  <c r="P42" i="27"/>
  <c r="P43" i="27" s="1"/>
  <c r="M42" i="27"/>
  <c r="J42" i="27"/>
  <c r="J43" i="27" s="1"/>
  <c r="G42" i="27"/>
  <c r="G43" i="27" s="1"/>
  <c r="AF41" i="27"/>
  <c r="D41" i="27"/>
  <c r="AF40" i="27"/>
  <c r="D40" i="27"/>
  <c r="AF39" i="27"/>
  <c r="D39" i="27"/>
  <c r="AF38" i="27"/>
  <c r="D38" i="27"/>
  <c r="AF37" i="27"/>
  <c r="D37" i="27"/>
  <c r="BG34" i="27"/>
  <c r="BA34" i="27"/>
  <c r="AX34" i="27"/>
  <c r="AU34" i="27"/>
  <c r="AR34" i="27"/>
  <c r="AO34" i="27"/>
  <c r="AL34" i="27"/>
  <c r="AI34" i="27"/>
  <c r="D34" i="27"/>
  <c r="BH31" i="27"/>
  <c r="AF31" i="27"/>
  <c r="D31" i="27"/>
  <c r="BG30" i="27"/>
  <c r="BD30" i="27"/>
  <c r="BA30" i="27"/>
  <c r="AX30" i="27"/>
  <c r="AU30" i="27"/>
  <c r="AR30" i="27"/>
  <c r="AO30" i="27"/>
  <c r="AL30" i="27"/>
  <c r="AI30" i="27"/>
  <c r="AE30" i="27"/>
  <c r="AB30" i="27"/>
  <c r="Y30" i="27"/>
  <c r="V30" i="27"/>
  <c r="S30" i="27"/>
  <c r="P30" i="27"/>
  <c r="M30" i="27"/>
  <c r="J30" i="27"/>
  <c r="G30" i="27"/>
  <c r="BH29" i="27"/>
  <c r="AF29" i="27"/>
  <c r="D29" i="27"/>
  <c r="BH28" i="27"/>
  <c r="AF28" i="27"/>
  <c r="D28" i="27"/>
  <c r="BH27" i="27"/>
  <c r="AF27" i="27"/>
  <c r="D27" i="27"/>
  <c r="BH26" i="27"/>
  <c r="AF26" i="27"/>
  <c r="D26" i="27"/>
  <c r="BG24" i="27"/>
  <c r="BD24" i="27"/>
  <c r="BA24" i="27"/>
  <c r="AX24" i="27"/>
  <c r="AU24" i="27"/>
  <c r="AR24" i="27"/>
  <c r="AO24" i="27"/>
  <c r="AL24" i="27"/>
  <c r="AI24" i="27"/>
  <c r="AE24" i="27"/>
  <c r="AB24" i="27"/>
  <c r="Y24" i="27"/>
  <c r="V24" i="27"/>
  <c r="S24" i="27"/>
  <c r="P24" i="27"/>
  <c r="M24" i="27"/>
  <c r="J24" i="27"/>
  <c r="G24" i="27"/>
  <c r="BH23" i="27"/>
  <c r="BH24" i="27" s="1"/>
  <c r="AF23" i="27"/>
  <c r="D23" i="27"/>
  <c r="D24" i="27" s="1"/>
  <c r="AF22" i="27"/>
  <c r="D22" i="27"/>
  <c r="BH20" i="27"/>
  <c r="BG20" i="27"/>
  <c r="BD20" i="27"/>
  <c r="BA20" i="27"/>
  <c r="AX20" i="27"/>
  <c r="AU20" i="27"/>
  <c r="AR20" i="27"/>
  <c r="AO20" i="27"/>
  <c r="AL20" i="27"/>
  <c r="AF20" i="27"/>
  <c r="AE20" i="27"/>
  <c r="AB20" i="27"/>
  <c r="Y20" i="27"/>
  <c r="V20" i="27"/>
  <c r="S20" i="27"/>
  <c r="P20" i="27"/>
  <c r="M20" i="27"/>
  <c r="J20" i="27"/>
  <c r="D20" i="27"/>
  <c r="BH16" i="27"/>
  <c r="BG16" i="27"/>
  <c r="BD16" i="27"/>
  <c r="BA16" i="27"/>
  <c r="AX16" i="27"/>
  <c r="AU16" i="27"/>
  <c r="AR16" i="27"/>
  <c r="AO16" i="27"/>
  <c r="AL16" i="27"/>
  <c r="AI16" i="27"/>
  <c r="AE16" i="27"/>
  <c r="AB16" i="27"/>
  <c r="Y16" i="27"/>
  <c r="V16" i="27"/>
  <c r="S16" i="27"/>
  <c r="P16" i="27"/>
  <c r="M16" i="27"/>
  <c r="J16" i="27"/>
  <c r="G16" i="27"/>
  <c r="AF15" i="27"/>
  <c r="D15" i="27"/>
  <c r="AF14" i="27"/>
  <c r="D14" i="27"/>
  <c r="D16" i="27" s="1"/>
  <c r="BH12" i="27"/>
  <c r="BG12" i="27"/>
  <c r="BD12" i="27"/>
  <c r="BA12" i="27"/>
  <c r="AX12" i="27"/>
  <c r="AU12" i="27"/>
  <c r="AR12" i="27"/>
  <c r="AO12" i="27"/>
  <c r="AL12" i="27"/>
  <c r="AI12" i="27"/>
  <c r="AE12" i="27"/>
  <c r="AB12" i="27"/>
  <c r="Y12" i="27"/>
  <c r="V12" i="27"/>
  <c r="S12" i="27"/>
  <c r="P12" i="27"/>
  <c r="M12" i="27"/>
  <c r="J12" i="27"/>
  <c r="G12" i="27"/>
  <c r="BH11" i="27"/>
  <c r="AF11" i="27"/>
  <c r="D11" i="27"/>
  <c r="D12" i="27" s="1"/>
  <c r="AF10" i="27"/>
  <c r="D10" i="27"/>
  <c r="AF24" i="27" l="1"/>
  <c r="AF12" i="27"/>
  <c r="AF30" i="27"/>
  <c r="AF16" i="27"/>
  <c r="BH32" i="27"/>
  <c r="BH35" i="27" s="1"/>
  <c r="D42" i="27"/>
  <c r="D43" i="27" s="1"/>
  <c r="D55" i="27" s="1"/>
  <c r="D56" i="27" s="1"/>
  <c r="D47" i="27"/>
  <c r="AA73" i="27"/>
  <c r="F76" i="27"/>
  <c r="D79" i="27"/>
  <c r="D53" i="27"/>
  <c r="AF42" i="27"/>
  <c r="AF43" i="27" s="1"/>
  <c r="AF55" i="27" s="1"/>
  <c r="AF56" i="27" s="1"/>
  <c r="AF47" i="27"/>
  <c r="AF53" i="27"/>
  <c r="D60" i="27"/>
  <c r="F71" i="27"/>
  <c r="F77" i="27"/>
  <c r="F79" i="27"/>
  <c r="F75" i="27"/>
  <c r="D73" i="27"/>
  <c r="F70" i="27"/>
  <c r="F69" i="27"/>
  <c r="L73" i="27"/>
  <c r="F74" i="27"/>
  <c r="AF34" i="27"/>
  <c r="D30" i="27"/>
  <c r="L79" i="27"/>
  <c r="BH47" i="27"/>
  <c r="BH55" i="27"/>
  <c r="BH56" i="27" s="1"/>
  <c r="D32" i="27"/>
  <c r="D35" i="27" s="1"/>
  <c r="AF32" i="27"/>
  <c r="AF35" i="27" s="1"/>
  <c r="R73" i="27"/>
  <c r="F73" i="27" l="1"/>
  <c r="E66" i="15" l="1"/>
  <c r="F66" i="15"/>
  <c r="D66" i="15"/>
  <c r="E39" i="15"/>
  <c r="D39" i="15"/>
  <c r="D12" i="3"/>
  <c r="D8" i="7"/>
  <c r="D14" i="7" l="1"/>
  <c r="D15" i="7"/>
  <c r="D13" i="7"/>
  <c r="E64" i="11"/>
  <c r="F64" i="11"/>
  <c r="G64" i="11"/>
  <c r="H64" i="11"/>
  <c r="I64" i="11"/>
  <c r="J64" i="11"/>
  <c r="K64" i="11"/>
  <c r="L64" i="11"/>
  <c r="F17" i="9"/>
  <c r="G17" i="9"/>
  <c r="H17" i="9"/>
  <c r="I17" i="9"/>
  <c r="J17" i="9"/>
  <c r="K17" i="9"/>
  <c r="L17" i="9"/>
  <c r="E17" i="9"/>
  <c r="F11" i="9"/>
  <c r="G11" i="9"/>
  <c r="H11" i="9"/>
  <c r="I11" i="9"/>
  <c r="J11" i="9"/>
  <c r="K11" i="9"/>
  <c r="L11" i="9"/>
  <c r="E11" i="9"/>
  <c r="V22" i="9"/>
  <c r="V23" i="9" s="1"/>
  <c r="V28" i="9" s="1"/>
  <c r="V17" i="9"/>
  <c r="V12" i="9"/>
  <c r="V11" i="9"/>
  <c r="N17" i="9"/>
  <c r="O17" i="9"/>
  <c r="P17" i="9"/>
  <c r="Q17" i="9"/>
  <c r="R17" i="9"/>
  <c r="S17" i="9"/>
  <c r="N23" i="9"/>
  <c r="O23" i="9"/>
  <c r="P23" i="9"/>
  <c r="Q23" i="9"/>
  <c r="R23" i="9"/>
  <c r="S23" i="9"/>
  <c r="T17" i="9"/>
  <c r="U17" i="9"/>
  <c r="T23" i="9"/>
  <c r="U23" i="9"/>
  <c r="D28" i="9"/>
  <c r="D26" i="9"/>
  <c r="D23" i="9"/>
  <c r="D22" i="9"/>
  <c r="D21" i="9"/>
  <c r="D20" i="9"/>
  <c r="D19" i="9"/>
  <c r="D16" i="9"/>
  <c r="D15" i="9"/>
  <c r="D10" i="9"/>
  <c r="D9" i="9"/>
  <c r="D17" i="9" l="1"/>
  <c r="D11" i="9"/>
  <c r="F74" i="15"/>
  <c r="V27" i="11" l="1"/>
  <c r="N11" i="11" l="1"/>
  <c r="M7" i="11"/>
  <c r="M8" i="11"/>
  <c r="D9" i="11"/>
  <c r="V18" i="11"/>
  <c r="V15" i="11"/>
  <c r="D16" i="28"/>
  <c r="H16" i="28"/>
  <c r="V62" i="11"/>
  <c r="V61" i="11"/>
  <c r="U64" i="11"/>
  <c r="T64" i="11"/>
  <c r="S64" i="11"/>
  <c r="R64" i="11"/>
  <c r="Q64" i="11"/>
  <c r="P64" i="11"/>
  <c r="O64" i="11"/>
  <c r="N64" i="11"/>
  <c r="M62" i="11"/>
  <c r="M61" i="11"/>
  <c r="F53" i="11"/>
  <c r="F41" i="11" s="1"/>
  <c r="E53" i="11"/>
  <c r="E41" i="11" s="1"/>
  <c r="V64" i="11"/>
  <c r="M38" i="11"/>
  <c r="M36" i="11"/>
  <c r="M64" i="11" s="1"/>
  <c r="U18" i="11"/>
  <c r="T18" i="11"/>
  <c r="S18" i="11"/>
  <c r="R18" i="11"/>
  <c r="Q18" i="11"/>
  <c r="P18" i="11"/>
  <c r="O18" i="11"/>
  <c r="N18" i="11"/>
  <c r="M17" i="11"/>
  <c r="M18" i="11" s="1"/>
  <c r="U15" i="11"/>
  <c r="T15" i="11"/>
  <c r="S15" i="11"/>
  <c r="R15" i="11"/>
  <c r="Q15" i="11"/>
  <c r="P15" i="11"/>
  <c r="O15" i="11"/>
  <c r="N15" i="11"/>
  <c r="M14" i="11"/>
  <c r="M15" i="11" s="1"/>
  <c r="U11" i="11"/>
  <c r="U27" i="11" s="1"/>
  <c r="T11" i="11"/>
  <c r="T27" i="11" s="1"/>
  <c r="S11" i="11"/>
  <c r="S27" i="11" s="1"/>
  <c r="R11" i="11"/>
  <c r="R27" i="11" s="1"/>
  <c r="Q11" i="11"/>
  <c r="Q27" i="11" s="1"/>
  <c r="P11" i="11"/>
  <c r="P27" i="11" s="1"/>
  <c r="O11" i="11"/>
  <c r="O27" i="11" s="1"/>
  <c r="N27" i="11"/>
  <c r="P15" i="7"/>
  <c r="P14" i="7"/>
  <c r="P13" i="7"/>
  <c r="E25" i="7"/>
  <c r="F25" i="7"/>
  <c r="E23" i="7"/>
  <c r="F23" i="7"/>
  <c r="E21" i="7"/>
  <c r="F21" i="7"/>
  <c r="F15" i="3"/>
  <c r="G15" i="3"/>
  <c r="H15" i="3"/>
  <c r="I15" i="3"/>
  <c r="J15" i="3"/>
  <c r="K15" i="3"/>
  <c r="L15" i="3"/>
  <c r="M15" i="3"/>
  <c r="N15" i="3"/>
  <c r="F16" i="3"/>
  <c r="G16" i="3"/>
  <c r="H16" i="3"/>
  <c r="I16" i="3"/>
  <c r="J16" i="3"/>
  <c r="K16" i="3"/>
  <c r="L16" i="3"/>
  <c r="M16" i="3"/>
  <c r="N16" i="3"/>
  <c r="E16" i="3"/>
  <c r="E15" i="3"/>
  <c r="D14" i="3"/>
  <c r="D15" i="3" s="1"/>
  <c r="D13" i="3"/>
  <c r="L38" i="15"/>
  <c r="L37" i="15"/>
  <c r="L36" i="15"/>
  <c r="AB8" i="15"/>
  <c r="F6" i="2"/>
  <c r="F9" i="2"/>
  <c r="F10" i="2"/>
  <c r="J58" i="15"/>
  <c r="D16" i="3" l="1"/>
  <c r="V19" i="11"/>
  <c r="V26" i="11" s="1"/>
  <c r="V28" i="11" s="1"/>
  <c r="AB12" i="15"/>
  <c r="AB11" i="15" s="1"/>
  <c r="Y14" i="3"/>
  <c r="Y15" i="3" s="1"/>
  <c r="AB7" i="15"/>
  <c r="P19" i="11"/>
  <c r="N19" i="11"/>
  <c r="N26" i="11" s="1"/>
  <c r="N28" i="11" s="1"/>
  <c r="Q19" i="11"/>
  <c r="R19" i="11"/>
  <c r="R26" i="11" s="1"/>
  <c r="R28" i="11" s="1"/>
  <c r="S19" i="11"/>
  <c r="S26" i="11" s="1"/>
  <c r="S28" i="11" s="1"/>
  <c r="M11" i="11"/>
  <c r="T19" i="11"/>
  <c r="T26" i="11" s="1"/>
  <c r="T28" i="11" s="1"/>
  <c r="U19" i="11"/>
  <c r="U26" i="11" s="1"/>
  <c r="U28" i="11" s="1"/>
  <c r="O19" i="11"/>
  <c r="L39" i="15"/>
  <c r="E76" i="15"/>
  <c r="D74" i="15"/>
  <c r="D76" i="15" s="1"/>
  <c r="V29" i="11" l="1"/>
  <c r="T29" i="11"/>
  <c r="U29" i="11"/>
  <c r="S29" i="11"/>
  <c r="R29" i="11"/>
  <c r="P26" i="11"/>
  <c r="P28" i="11" s="1"/>
  <c r="P29" i="11"/>
  <c r="O26" i="11"/>
  <c r="O28" i="11" s="1"/>
  <c r="O29" i="11"/>
  <c r="N29" i="11"/>
  <c r="Q26" i="11"/>
  <c r="Q28" i="11" s="1"/>
  <c r="Q29" i="11"/>
  <c r="M19" i="11"/>
  <c r="M27" i="11"/>
  <c r="D21" i="15"/>
  <c r="D19" i="15"/>
  <c r="D20" i="15"/>
  <c r="E21" i="15"/>
  <c r="E19" i="15"/>
  <c r="E20" i="15"/>
  <c r="F30" i="15"/>
  <c r="F31" i="15"/>
  <c r="F29" i="15"/>
  <c r="I30" i="15"/>
  <c r="I31" i="15"/>
  <c r="I29" i="15"/>
  <c r="G25" i="15"/>
  <c r="H25" i="15"/>
  <c r="G26" i="15"/>
  <c r="H26" i="15"/>
  <c r="H24" i="15"/>
  <c r="G24" i="15"/>
  <c r="J25" i="15"/>
  <c r="L19" i="15"/>
  <c r="L20" i="15"/>
  <c r="L25" i="15" s="1"/>
  <c r="L21" i="15"/>
  <c r="L26" i="15" s="1"/>
  <c r="J22" i="15"/>
  <c r="J27" i="15" s="1"/>
  <c r="K22" i="15"/>
  <c r="K27" i="15" s="1"/>
  <c r="J24" i="15"/>
  <c r="K24" i="15"/>
  <c r="K25" i="15"/>
  <c r="J26" i="15"/>
  <c r="K26" i="15"/>
  <c r="L29" i="15"/>
  <c r="L30" i="15"/>
  <c r="L31" i="15"/>
  <c r="J32" i="15"/>
  <c r="K32" i="15"/>
  <c r="O30" i="15"/>
  <c r="O31" i="15"/>
  <c r="O29" i="15"/>
  <c r="D32" i="15"/>
  <c r="E32" i="15"/>
  <c r="G32" i="15"/>
  <c r="H32" i="15"/>
  <c r="N32" i="15"/>
  <c r="M32" i="15"/>
  <c r="M25" i="15"/>
  <c r="N25" i="15"/>
  <c r="M26" i="15"/>
  <c r="N26" i="15"/>
  <c r="N24" i="15"/>
  <c r="M24" i="15"/>
  <c r="AM31" i="15"/>
  <c r="AM30" i="15"/>
  <c r="AM29" i="15"/>
  <c r="AK25" i="15"/>
  <c r="AL25" i="15"/>
  <c r="AK26" i="15"/>
  <c r="AL26" i="15"/>
  <c r="AL24" i="15"/>
  <c r="AK24" i="15"/>
  <c r="AJ30" i="15"/>
  <c r="AJ31" i="15"/>
  <c r="AJ29" i="15"/>
  <c r="AH25" i="15"/>
  <c r="AI25" i="15"/>
  <c r="AH26" i="15"/>
  <c r="AI26" i="15"/>
  <c r="AI24" i="15"/>
  <c r="AH24" i="15"/>
  <c r="AG30" i="15"/>
  <c r="AG31" i="15"/>
  <c r="AG29" i="15"/>
  <c r="AE25" i="15"/>
  <c r="AF25" i="15"/>
  <c r="AE26" i="15"/>
  <c r="AF26" i="15"/>
  <c r="AF24" i="15"/>
  <c r="AE24" i="15"/>
  <c r="AD30" i="15"/>
  <c r="AD31" i="15"/>
  <c r="AD29" i="15"/>
  <c r="AB25" i="15"/>
  <c r="AC25" i="15"/>
  <c r="AB26" i="15"/>
  <c r="AC26" i="15"/>
  <c r="AC24" i="15"/>
  <c r="AB24" i="15"/>
  <c r="AA30" i="15"/>
  <c r="AA31" i="15"/>
  <c r="AA29" i="15"/>
  <c r="Y25" i="15"/>
  <c r="Z25" i="15"/>
  <c r="Y26" i="15"/>
  <c r="Z26" i="15"/>
  <c r="Z24" i="15"/>
  <c r="Y24" i="15"/>
  <c r="W24" i="15"/>
  <c r="X30" i="15"/>
  <c r="X31" i="15"/>
  <c r="X29" i="15"/>
  <c r="W25" i="15"/>
  <c r="W26" i="15"/>
  <c r="V25" i="15"/>
  <c r="V26" i="15"/>
  <c r="V24" i="15"/>
  <c r="T24" i="15"/>
  <c r="U30" i="15"/>
  <c r="U31" i="15"/>
  <c r="U29" i="15"/>
  <c r="T32" i="15"/>
  <c r="V32" i="15"/>
  <c r="W32" i="15"/>
  <c r="Y32" i="15"/>
  <c r="Z32" i="15"/>
  <c r="AB32" i="15"/>
  <c r="AC32" i="15"/>
  <c r="AE32" i="15"/>
  <c r="AF32" i="15"/>
  <c r="AH32" i="15"/>
  <c r="AI32" i="15"/>
  <c r="AK32" i="15"/>
  <c r="AL32" i="15"/>
  <c r="S32" i="15"/>
  <c r="T25" i="15"/>
  <c r="T26" i="15"/>
  <c r="S25" i="15"/>
  <c r="S26" i="15"/>
  <c r="S24" i="15"/>
  <c r="Q24" i="15"/>
  <c r="Q32" i="15"/>
  <c r="P32" i="15"/>
  <c r="R30" i="15"/>
  <c r="R31" i="15"/>
  <c r="R29" i="15"/>
  <c r="P24" i="15"/>
  <c r="Q25" i="15"/>
  <c r="Q26" i="15"/>
  <c r="P25" i="15"/>
  <c r="P26" i="15"/>
  <c r="I38" i="15"/>
  <c r="I37" i="15"/>
  <c r="I36" i="15"/>
  <c r="V22" i="15"/>
  <c r="V27" i="15" s="1"/>
  <c r="W22" i="15"/>
  <c r="W27" i="15" s="1"/>
  <c r="BS26" i="15"/>
  <c r="BR26" i="15"/>
  <c r="BP26" i="15"/>
  <c r="BO26" i="15"/>
  <c r="BM26" i="15"/>
  <c r="BL26" i="15"/>
  <c r="BJ26" i="15"/>
  <c r="BI26" i="15"/>
  <c r="BG26" i="15"/>
  <c r="BF26" i="15"/>
  <c r="BD26" i="15"/>
  <c r="BC26" i="15"/>
  <c r="BA26" i="15"/>
  <c r="AZ26" i="15"/>
  <c r="AX26" i="15"/>
  <c r="AW26" i="15"/>
  <c r="AU26" i="15"/>
  <c r="AT26" i="15"/>
  <c r="AR26" i="15"/>
  <c r="AQ26" i="15"/>
  <c r="BS25" i="15"/>
  <c r="BR25" i="15"/>
  <c r="BP25" i="15"/>
  <c r="BO25" i="15"/>
  <c r="BM25" i="15"/>
  <c r="BL25" i="15"/>
  <c r="BJ25" i="15"/>
  <c r="BI25" i="15"/>
  <c r="BG25" i="15"/>
  <c r="BF25" i="15"/>
  <c r="BD25" i="15"/>
  <c r="BC25" i="15"/>
  <c r="BA25" i="15"/>
  <c r="AZ25" i="15"/>
  <c r="AX25" i="15"/>
  <c r="AW25" i="15"/>
  <c r="AU25" i="15"/>
  <c r="AT25" i="15"/>
  <c r="AR25" i="15"/>
  <c r="AQ25" i="15"/>
  <c r="BS24" i="15"/>
  <c r="BR24" i="15"/>
  <c r="BP24" i="15"/>
  <c r="BO24" i="15"/>
  <c r="BM24" i="15"/>
  <c r="BL24" i="15"/>
  <c r="BJ24" i="15"/>
  <c r="BI24" i="15"/>
  <c r="BG24" i="15"/>
  <c r="BF24" i="15"/>
  <c r="BD24" i="15"/>
  <c r="BC24" i="15"/>
  <c r="BA24" i="15"/>
  <c r="AZ24" i="15"/>
  <c r="AX24" i="15"/>
  <c r="AW24" i="15"/>
  <c r="AU24" i="15"/>
  <c r="AT24" i="15"/>
  <c r="AR24" i="15"/>
  <c r="AQ24" i="15"/>
  <c r="BS22" i="15"/>
  <c r="BS27" i="15" s="1"/>
  <c r="BR22" i="15"/>
  <c r="BR27" i="15" s="1"/>
  <c r="BP22" i="15"/>
  <c r="BP27" i="15" s="1"/>
  <c r="BO22" i="15"/>
  <c r="BO27" i="15" s="1"/>
  <c r="BM22" i="15"/>
  <c r="BM27" i="15" s="1"/>
  <c r="BL22" i="15"/>
  <c r="BL27" i="15" s="1"/>
  <c r="BJ22" i="15"/>
  <c r="BJ27" i="15" s="1"/>
  <c r="BI22" i="15"/>
  <c r="BI27" i="15" s="1"/>
  <c r="BG22" i="15"/>
  <c r="BG27" i="15" s="1"/>
  <c r="BF22" i="15"/>
  <c r="BF27" i="15" s="1"/>
  <c r="BD22" i="15"/>
  <c r="BD27" i="15" s="1"/>
  <c r="BC22" i="15"/>
  <c r="BC27" i="15" s="1"/>
  <c r="BA22" i="15"/>
  <c r="BA27" i="15" s="1"/>
  <c r="AZ22" i="15"/>
  <c r="AZ27" i="15" s="1"/>
  <c r="AX22" i="15"/>
  <c r="AW22" i="15"/>
  <c r="AW27" i="15" s="1"/>
  <c r="AU22" i="15"/>
  <c r="AU27" i="15" s="1"/>
  <c r="AT22" i="15"/>
  <c r="AT27" i="15" s="1"/>
  <c r="AR22" i="15"/>
  <c r="AR27" i="15" s="1"/>
  <c r="AQ22" i="15"/>
  <c r="BT21" i="15"/>
  <c r="BT26" i="15" s="1"/>
  <c r="BQ21" i="15"/>
  <c r="BQ26" i="15" s="1"/>
  <c r="BN21" i="15"/>
  <c r="BN26" i="15" s="1"/>
  <c r="BK21" i="15"/>
  <c r="BK26" i="15" s="1"/>
  <c r="BH21" i="15"/>
  <c r="BH26" i="15" s="1"/>
  <c r="BE21" i="15"/>
  <c r="BE26" i="15" s="1"/>
  <c r="BB21" i="15"/>
  <c r="BB26" i="15" s="1"/>
  <c r="AY21" i="15"/>
  <c r="AY26" i="15" s="1"/>
  <c r="AV21" i="15"/>
  <c r="AV26" i="15" s="1"/>
  <c r="AS21" i="15"/>
  <c r="AS26" i="15" s="1"/>
  <c r="AO21" i="15"/>
  <c r="AN21" i="15"/>
  <c r="BT20" i="15"/>
  <c r="BT25" i="15" s="1"/>
  <c r="BQ20" i="15"/>
  <c r="BQ25" i="15" s="1"/>
  <c r="BN20" i="15"/>
  <c r="BN25" i="15" s="1"/>
  <c r="BK20" i="15"/>
  <c r="BK25" i="15" s="1"/>
  <c r="BH20" i="15"/>
  <c r="BH25" i="15" s="1"/>
  <c r="BE20" i="15"/>
  <c r="BB20" i="15"/>
  <c r="BB25" i="15" s="1"/>
  <c r="AY20" i="15"/>
  <c r="AY25" i="15" s="1"/>
  <c r="AV20" i="15"/>
  <c r="AV25" i="15" s="1"/>
  <c r="AS20" i="15"/>
  <c r="AS25" i="15" s="1"/>
  <c r="AO20" i="15"/>
  <c r="AN20" i="15"/>
  <c r="BT19" i="15"/>
  <c r="BT24" i="15" s="1"/>
  <c r="BQ19" i="15"/>
  <c r="BQ22" i="15" s="1"/>
  <c r="BQ27" i="15" s="1"/>
  <c r="BN19" i="15"/>
  <c r="BN24" i="15" s="1"/>
  <c r="BK19" i="15"/>
  <c r="BK24" i="15" s="1"/>
  <c r="BH19" i="15"/>
  <c r="BH24" i="15" s="1"/>
  <c r="BE19" i="15"/>
  <c r="BE24" i="15" s="1"/>
  <c r="BB19" i="15"/>
  <c r="BB24" i="15" s="1"/>
  <c r="AY19" i="15"/>
  <c r="AV19" i="15"/>
  <c r="AV24" i="15" s="1"/>
  <c r="AS19" i="15"/>
  <c r="AS24" i="15" s="1"/>
  <c r="AO19" i="15"/>
  <c r="AN19" i="15"/>
  <c r="D6" i="2"/>
  <c r="E9" i="2"/>
  <c r="M26" i="11" l="1"/>
  <c r="M28" i="11" s="1"/>
  <c r="M29" i="11"/>
  <c r="I32" i="15"/>
  <c r="AY22" i="15"/>
  <c r="AY27" i="15" s="1"/>
  <c r="R32" i="15"/>
  <c r="AG32" i="15"/>
  <c r="AS22" i="15"/>
  <c r="AS27" i="15" s="1"/>
  <c r="AA32" i="15"/>
  <c r="AM32" i="15"/>
  <c r="L22" i="15"/>
  <c r="L27" i="15" s="1"/>
  <c r="O32" i="15"/>
  <c r="F32" i="15"/>
  <c r="D24" i="15"/>
  <c r="X32" i="15"/>
  <c r="E24" i="15"/>
  <c r="L24" i="15"/>
  <c r="E26" i="15"/>
  <c r="D26" i="15"/>
  <c r="E25" i="15"/>
  <c r="D25" i="15"/>
  <c r="I39" i="15"/>
  <c r="L32" i="15"/>
  <c r="AJ32" i="15"/>
  <c r="AD32" i="15"/>
  <c r="U32" i="15"/>
  <c r="BB22" i="15"/>
  <c r="BB27" i="15" s="1"/>
  <c r="AN24" i="15"/>
  <c r="AO24" i="15"/>
  <c r="AY24" i="15"/>
  <c r="AO22" i="15"/>
  <c r="AP20" i="15"/>
  <c r="BE22" i="15"/>
  <c r="BE27" i="15" s="1"/>
  <c r="AN26" i="15"/>
  <c r="AP19" i="15"/>
  <c r="AO26" i="15"/>
  <c r="BT22" i="15"/>
  <c r="BT27" i="15" s="1"/>
  <c r="AP21" i="15"/>
  <c r="BH22" i="15"/>
  <c r="BH27" i="15" s="1"/>
  <c r="AV22" i="15"/>
  <c r="AV27" i="15" s="1"/>
  <c r="AN25" i="15"/>
  <c r="BE25" i="15"/>
  <c r="AO25" i="15"/>
  <c r="BK22" i="15"/>
  <c r="BK27" i="15" s="1"/>
  <c r="AN22" i="15"/>
  <c r="BN22" i="15"/>
  <c r="BN27" i="15" s="1"/>
  <c r="BQ24" i="15"/>
  <c r="AQ27" i="15"/>
  <c r="AN27" i="15" s="1"/>
  <c r="AX27" i="15"/>
  <c r="AO27" i="15" s="1"/>
  <c r="AP24" i="15" l="1"/>
  <c r="AP27" i="15"/>
  <c r="AP26" i="15"/>
  <c r="AP25" i="15"/>
  <c r="AP22" i="15"/>
  <c r="E8" i="15"/>
  <c r="E7" i="15" s="1"/>
  <c r="F8" i="15"/>
  <c r="F7" i="15" s="1"/>
  <c r="G8" i="15"/>
  <c r="G7" i="15" s="1"/>
  <c r="H8" i="15"/>
  <c r="H12" i="15" s="1"/>
  <c r="H11" i="15" s="1"/>
  <c r="I8" i="15"/>
  <c r="I12" i="15" s="1"/>
  <c r="I11" i="15" s="1"/>
  <c r="J8" i="15"/>
  <c r="J7" i="15" s="1"/>
  <c r="K8" i="15"/>
  <c r="K7" i="15" s="1"/>
  <c r="L8" i="15"/>
  <c r="L12" i="15" s="1"/>
  <c r="L11" i="15" s="1"/>
  <c r="M8" i="15"/>
  <c r="M12" i="15" s="1"/>
  <c r="M11" i="15" s="1"/>
  <c r="N8" i="15"/>
  <c r="N12" i="15" s="1"/>
  <c r="N11" i="15" s="1"/>
  <c r="O8" i="15"/>
  <c r="D6" i="15"/>
  <c r="D5" i="15"/>
  <c r="N7" i="15" l="1"/>
  <c r="M7" i="15"/>
  <c r="L7" i="15"/>
  <c r="I7" i="15"/>
  <c r="H7" i="15"/>
  <c r="E12" i="15"/>
  <c r="E11" i="15" s="1"/>
  <c r="K12" i="15"/>
  <c r="K11" i="15" s="1"/>
  <c r="G12" i="15"/>
  <c r="G11" i="15" s="1"/>
  <c r="D8" i="15"/>
  <c r="J12" i="15"/>
  <c r="J11" i="15" s="1"/>
  <c r="O7" i="15"/>
  <c r="O12" i="15"/>
  <c r="O11" i="15" s="1"/>
  <c r="F12" i="15"/>
  <c r="F11" i="15" s="1"/>
  <c r="D10" i="15"/>
  <c r="D7" i="15" l="1"/>
  <c r="F76" i="15"/>
  <c r="D12" i="15"/>
  <c r="D11" i="15" s="1"/>
  <c r="D53" i="11" l="1"/>
  <c r="D41" i="11" s="1"/>
  <c r="E11" i="11"/>
  <c r="D7" i="11"/>
  <c r="D6" i="1" l="1"/>
  <c r="D5" i="1"/>
  <c r="E18" i="11"/>
  <c r="F18" i="11"/>
  <c r="G18" i="11"/>
  <c r="H18" i="11"/>
  <c r="I18" i="11"/>
  <c r="J18" i="11"/>
  <c r="K18" i="11"/>
  <c r="L18" i="11"/>
  <c r="L15" i="11"/>
  <c r="K15" i="11"/>
  <c r="J15" i="11"/>
  <c r="I15" i="11"/>
  <c r="H15" i="11"/>
  <c r="G15" i="11"/>
  <c r="F15" i="11"/>
  <c r="E15" i="11"/>
  <c r="D14" i="11"/>
  <c r="D15" i="11" s="1"/>
  <c r="F11" i="11"/>
  <c r="F27" i="11" s="1"/>
  <c r="G11" i="11"/>
  <c r="G27" i="11" s="1"/>
  <c r="H11" i="11"/>
  <c r="I11" i="11"/>
  <c r="I27" i="11" s="1"/>
  <c r="J11" i="11"/>
  <c r="J27" i="11" s="1"/>
  <c r="K11" i="11"/>
  <c r="K27" i="11" s="1"/>
  <c r="L11" i="11"/>
  <c r="L27" i="11" s="1"/>
  <c r="E27" i="11"/>
  <c r="J15" i="7"/>
  <c r="J14" i="7"/>
  <c r="J13" i="7"/>
  <c r="D25" i="7"/>
  <c r="D23" i="7"/>
  <c r="D21" i="7"/>
  <c r="P16" i="3"/>
  <c r="Q16" i="3"/>
  <c r="R16" i="3"/>
  <c r="S16" i="3"/>
  <c r="T16" i="3"/>
  <c r="U16" i="3"/>
  <c r="V16" i="3"/>
  <c r="W16" i="3"/>
  <c r="X16" i="3"/>
  <c r="O16" i="3"/>
  <c r="P15" i="3"/>
  <c r="Q15" i="3"/>
  <c r="R15" i="3"/>
  <c r="S15" i="3"/>
  <c r="T15" i="3"/>
  <c r="U15" i="3"/>
  <c r="V15" i="3"/>
  <c r="W15" i="3"/>
  <c r="X15" i="3"/>
  <c r="O15" i="3"/>
  <c r="H27" i="11" l="1"/>
  <c r="H19" i="11"/>
  <c r="H29" i="11" s="1"/>
  <c r="D11" i="11"/>
  <c r="L19" i="11"/>
  <c r="J19" i="11"/>
  <c r="I19" i="11"/>
  <c r="K19" i="11"/>
  <c r="E19" i="11"/>
  <c r="F19" i="11"/>
  <c r="G19" i="11"/>
  <c r="H26" i="11" l="1"/>
  <c r="H28" i="11" s="1"/>
  <c r="F26" i="11"/>
  <c r="F28" i="11" s="1"/>
  <c r="F29" i="11"/>
  <c r="E26" i="11"/>
  <c r="E28" i="11" s="1"/>
  <c r="E29" i="11"/>
  <c r="K26" i="11"/>
  <c r="K28" i="11" s="1"/>
  <c r="K29" i="11"/>
  <c r="J26" i="11"/>
  <c r="J28" i="11" s="1"/>
  <c r="J29" i="11"/>
  <c r="I26" i="11"/>
  <c r="I28" i="11" s="1"/>
  <c r="I29" i="11"/>
  <c r="L26" i="11"/>
  <c r="L28" i="11" s="1"/>
  <c r="L29" i="11"/>
  <c r="G26" i="11"/>
  <c r="G28" i="11" s="1"/>
  <c r="G29" i="11"/>
  <c r="D27" i="11"/>
  <c r="D62" i="11" l="1"/>
  <c r="D61" i="11"/>
  <c r="D36" i="11"/>
  <c r="D38" i="11"/>
  <c r="D17" i="11"/>
  <c r="D18" i="11" s="1"/>
  <c r="D19" i="11" s="1"/>
  <c r="D29" i="11" s="1"/>
  <c r="D8" i="11"/>
  <c r="D64" i="11" l="1"/>
  <c r="D26" i="11"/>
  <c r="D28" i="11" s="1"/>
  <c r="F21" i="15" l="1"/>
  <c r="F20" i="15"/>
  <c r="F19" i="15"/>
  <c r="F37" i="15" l="1"/>
  <c r="F38" i="15"/>
  <c r="F39" i="15" s="1"/>
  <c r="F36" i="15"/>
  <c r="P10" i="15" l="1"/>
  <c r="P5" i="15"/>
  <c r="P6" i="15"/>
  <c r="S8" i="15"/>
  <c r="AA8" i="15"/>
  <c r="T8" i="15"/>
  <c r="U8" i="15"/>
  <c r="V8" i="15"/>
  <c r="W8" i="15"/>
  <c r="X8" i="15"/>
  <c r="Y8" i="15"/>
  <c r="Z8" i="15"/>
  <c r="R8" i="15"/>
  <c r="Q8" i="15"/>
  <c r="X7" i="15" l="1"/>
  <c r="X12" i="15"/>
  <c r="X11" i="15" s="1"/>
  <c r="S7" i="15"/>
  <c r="S12" i="15"/>
  <c r="S11" i="15" s="1"/>
  <c r="Y7" i="15"/>
  <c r="Y12" i="15"/>
  <c r="Y11" i="15" s="1"/>
  <c r="V7" i="15"/>
  <c r="V12" i="15"/>
  <c r="V11" i="15" s="1"/>
  <c r="W7" i="15"/>
  <c r="W12" i="15"/>
  <c r="W11" i="15" s="1"/>
  <c r="U7" i="15"/>
  <c r="U12" i="15"/>
  <c r="U11" i="15" s="1"/>
  <c r="Q7" i="15"/>
  <c r="Q12" i="15"/>
  <c r="Q11" i="15" s="1"/>
  <c r="T7" i="15"/>
  <c r="T12" i="15"/>
  <c r="T11" i="15" s="1"/>
  <c r="AA7" i="15"/>
  <c r="AA12" i="15"/>
  <c r="AA11" i="15" s="1"/>
  <c r="R7" i="15"/>
  <c r="R12" i="15"/>
  <c r="R11" i="15" s="1"/>
  <c r="Z7" i="15"/>
  <c r="Z12" i="15"/>
  <c r="Z11" i="15" s="1"/>
  <c r="F25" i="15"/>
  <c r="F24" i="15"/>
  <c r="F26" i="15"/>
  <c r="P8" i="15"/>
  <c r="P7" i="15" s="1"/>
  <c r="I19" i="15"/>
  <c r="I24" i="15" s="1"/>
  <c r="O19" i="15"/>
  <c r="O24" i="15" s="1"/>
  <c r="R19" i="15"/>
  <c r="R24" i="15" s="1"/>
  <c r="I20" i="15"/>
  <c r="I25" i="15" s="1"/>
  <c r="O20" i="15"/>
  <c r="O25" i="15" s="1"/>
  <c r="R20" i="15"/>
  <c r="R25" i="15" s="1"/>
  <c r="I21" i="15"/>
  <c r="I26" i="15" s="1"/>
  <c r="O21" i="15"/>
  <c r="O26" i="15" s="1"/>
  <c r="R21" i="15"/>
  <c r="R26" i="15" s="1"/>
  <c r="G22" i="15"/>
  <c r="G27" i="15" s="1"/>
  <c r="H22" i="15"/>
  <c r="M22" i="15"/>
  <c r="M27" i="15" s="1"/>
  <c r="N22" i="15"/>
  <c r="N27" i="15" s="1"/>
  <c r="P22" i="15"/>
  <c r="P27" i="15" s="1"/>
  <c r="Q22" i="15"/>
  <c r="Q27" i="15" s="1"/>
  <c r="E73" i="15"/>
  <c r="E78" i="15"/>
  <c r="P12" i="15" l="1"/>
  <c r="P11" i="15" s="1"/>
  <c r="H27" i="15"/>
  <c r="I22" i="15"/>
  <c r="I27" i="15" s="1"/>
  <c r="R22" i="15"/>
  <c r="R27" i="15" s="1"/>
  <c r="O22" i="15"/>
  <c r="O27" i="15" s="1"/>
  <c r="E10" i="2" l="1"/>
  <c r="E6" i="2"/>
  <c r="AL22" i="15"/>
  <c r="AL27" i="15" s="1"/>
  <c r="AK22" i="15"/>
  <c r="AK27" i="15" s="1"/>
  <c r="AI22" i="15"/>
  <c r="AI27" i="15" s="1"/>
  <c r="AH22" i="15"/>
  <c r="AM21" i="15"/>
  <c r="AM26" i="15" s="1"/>
  <c r="AJ21" i="15"/>
  <c r="AJ26" i="15" s="1"/>
  <c r="AM20" i="15"/>
  <c r="AM25" i="15" s="1"/>
  <c r="AJ20" i="15"/>
  <c r="AJ25" i="15" s="1"/>
  <c r="AM19" i="15"/>
  <c r="AM24" i="15" s="1"/>
  <c r="AJ19" i="15"/>
  <c r="AJ24" i="15" s="1"/>
  <c r="AF22" i="15"/>
  <c r="AF27" i="15" s="1"/>
  <c r="AE22" i="15"/>
  <c r="AE27" i="15" s="1"/>
  <c r="AC22" i="15"/>
  <c r="AC27" i="15" s="1"/>
  <c r="AB22" i="15"/>
  <c r="AB27" i="15" s="1"/>
  <c r="AG21" i="15"/>
  <c r="AG26" i="15" s="1"/>
  <c r="AD21" i="15"/>
  <c r="AD26" i="15" s="1"/>
  <c r="AG20" i="15"/>
  <c r="AG25" i="15" s="1"/>
  <c r="AD20" i="15"/>
  <c r="AD25" i="15" s="1"/>
  <c r="AG19" i="15"/>
  <c r="AG24" i="15" s="1"/>
  <c r="AD19" i="15"/>
  <c r="AD24" i="15" s="1"/>
  <c r="Z22" i="15"/>
  <c r="Z27" i="15" s="1"/>
  <c r="Y22" i="15"/>
  <c r="Y27" i="15" s="1"/>
  <c r="AA21" i="15"/>
  <c r="AA26" i="15" s="1"/>
  <c r="X21" i="15"/>
  <c r="X26" i="15" s="1"/>
  <c r="AA20" i="15"/>
  <c r="AA25" i="15" s="1"/>
  <c r="X20" i="15"/>
  <c r="X25" i="15" s="1"/>
  <c r="AA19" i="15"/>
  <c r="AA24" i="15" s="1"/>
  <c r="X19" i="15"/>
  <c r="X24" i="15" s="1"/>
  <c r="T22" i="15"/>
  <c r="S22" i="15"/>
  <c r="S27" i="15" s="1"/>
  <c r="U21" i="15"/>
  <c r="U26" i="15" s="1"/>
  <c r="U20" i="15"/>
  <c r="U25" i="15" s="1"/>
  <c r="U19" i="15"/>
  <c r="U24" i="15" s="1"/>
  <c r="M11" i="9"/>
  <c r="M10" i="9"/>
  <c r="M9" i="9"/>
  <c r="M28" i="9"/>
  <c r="M26" i="9"/>
  <c r="M22" i="9"/>
  <c r="M21" i="9"/>
  <c r="M20" i="9"/>
  <c r="M19" i="9"/>
  <c r="M16" i="9"/>
  <c r="M15" i="9"/>
  <c r="E18" i="3"/>
  <c r="T27" i="15" l="1"/>
  <c r="E27" i="15" s="1"/>
  <c r="E22" i="15"/>
  <c r="AH27" i="15"/>
  <c r="D27" i="15" s="1"/>
  <c r="D22" i="15"/>
  <c r="M17" i="9"/>
  <c r="M23" i="9"/>
  <c r="U22" i="15"/>
  <c r="U27" i="15" s="1"/>
  <c r="X22" i="15"/>
  <c r="X27" i="15" s="1"/>
  <c r="AA22" i="15"/>
  <c r="AA27" i="15" s="1"/>
  <c r="AD22" i="15"/>
  <c r="AD27" i="15" s="1"/>
  <c r="AG22" i="15"/>
  <c r="AG27" i="15" s="1"/>
  <c r="AJ22" i="15"/>
  <c r="AJ27" i="15" s="1"/>
  <c r="AM22" i="15"/>
  <c r="AM27" i="15" s="1"/>
  <c r="F22" i="15" l="1"/>
  <c r="F27" i="15"/>
  <c r="A10" i="15"/>
  <c r="A5" i="15"/>
  <c r="D4" i="1"/>
  <c r="D3" i="1"/>
  <c r="F18"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tc={950179C7-F834-4EA5-8E6D-8A3C51BF37EE}</author>
    <author>tc={F17E4A61-19A6-45F1-931D-A4DC1E61C198}</author>
  </authors>
  <commentList>
    <comment ref="AE7" authorId="0" shapeId="0" xr:uid="{950179C7-F834-4EA5-8E6D-8A3C51BF37EE}">
      <text>
        <t>[Comentario encadenado]
Tu versión de Excel te permite leer este comentario encadenado; sin embargo, las ediciones que se apliquen se quitarán si el archivo se abre en una versión más reciente de Excel. Más información: https://go.microsoft.com/fwlink/?linkid=870924
Comentario:
    *Valores consolidados para el Clúster Calama, donde los traspasos entre divisiones se consideran flujos internos</t>
      </text>
    </comment>
    <comment ref="BG7" authorId="1" shapeId="0" xr:uid="{F17E4A61-19A6-45F1-931D-A4DC1E61C198}">
      <text>
        <t>[Comentario encadenado]
Tu versión de Excel te permite leer este comentario encadenado; sin embargo, las ediciones que se apliquen se quitarán si el archivo se abre en una versión más reciente de Excel. Más información: https://go.microsoft.com/fwlink/?linkid=870924
Comentario:
    *Valores consolidados para el Clúster Calama, donde los traspasos entre divisiones se consideran flujos internos</t>
      </text>
    </comment>
  </commentList>
</comments>
</file>

<file path=xl/sharedStrings.xml><?xml version="1.0" encoding="utf-8"?>
<sst xmlns="http://schemas.openxmlformats.org/spreadsheetml/2006/main" count="1745" uniqueCount="609">
  <si>
    <t>Ambiental</t>
  </si>
  <si>
    <t>Evaluación ambiental de proveedores</t>
  </si>
  <si>
    <t>Gobierno corporativo</t>
  </si>
  <si>
    <t>Económico</t>
  </si>
  <si>
    <t>Compliance</t>
  </si>
  <si>
    <t>Social</t>
  </si>
  <si>
    <t>Pueblos indígenas</t>
  </si>
  <si>
    <t>Temática general</t>
  </si>
  <si>
    <t>Temática específica</t>
  </si>
  <si>
    <t>Estándar GRI/SASB</t>
  </si>
  <si>
    <t>Código</t>
  </si>
  <si>
    <t>Nombre/Indicador</t>
  </si>
  <si>
    <t>Contenidos Generales</t>
  </si>
  <si>
    <t>GRI</t>
  </si>
  <si>
    <t>Trabajadores que no son empleados</t>
  </si>
  <si>
    <t>Estructura y composición de la gobernanza</t>
  </si>
  <si>
    <t>Comunidades</t>
  </si>
  <si>
    <t>Relaciones laborales</t>
  </si>
  <si>
    <t>201-1</t>
  </si>
  <si>
    <t>Valor económico directo generado y distribuido</t>
  </si>
  <si>
    <t>204-1</t>
  </si>
  <si>
    <t>Proporción de gasto en proveedores locales</t>
  </si>
  <si>
    <t>205-1</t>
  </si>
  <si>
    <t>Operaciones evaluadas en función de los riesgos relacionados con la corrupción</t>
  </si>
  <si>
    <t>205-2</t>
  </si>
  <si>
    <t>Comunicación y formación sobre políticas y procedimientos anticorrupción</t>
  </si>
  <si>
    <t>SASB (EM-MM)</t>
  </si>
  <si>
    <t>EM-MM-510a.2</t>
  </si>
  <si>
    <t>Producción en países que ocupan los 20 puestos más bajos en el índice de percepción de la corrupción de Transparencia Internacional</t>
  </si>
  <si>
    <t>Emisiones y energía</t>
  </si>
  <si>
    <t>302-1</t>
  </si>
  <si>
    <t>Consumo de energía dentro de la organización</t>
  </si>
  <si>
    <t>302-3</t>
  </si>
  <si>
    <t>Intensidad Energética</t>
  </si>
  <si>
    <t>EM-MM-130a.1</t>
  </si>
  <si>
    <t>Gestión de la energía: 1) Total de energía consumida, (2) porcentaje de electricidad de la red, (3) porcentaje de renovables</t>
  </si>
  <si>
    <t>303-3</t>
  </si>
  <si>
    <t>Extracción de agua</t>
  </si>
  <si>
    <t>303-4</t>
  </si>
  <si>
    <t>Vertidos de agua</t>
  </si>
  <si>
    <t>303-5</t>
  </si>
  <si>
    <t>Consumo de agua</t>
  </si>
  <si>
    <t>EM-MM-140a.1</t>
  </si>
  <si>
    <t>Gestión del agua: 1) Total de agua dulce extraída, (2) total de agua dulce consumida, porcentaje de cada una de ellas en regiones con un estrés hídrico inicial alto o extremadamente alto</t>
  </si>
  <si>
    <t>Biodiversidad y conservación</t>
  </si>
  <si>
    <t>EM-MM-160a.2</t>
  </si>
  <si>
    <t>Porcentaje de minas en que el drenaje ácido: (1) es previsible, (2) se mitiga activamente y (3) se está tratando o corrigiendo</t>
  </si>
  <si>
    <t>305-1</t>
  </si>
  <si>
    <t>Emisiones directas de GEI (Alcance 1)</t>
  </si>
  <si>
    <t>305-2</t>
  </si>
  <si>
    <t>Emisiones indirectas de GEI asociadas a la energía (alcance 2)</t>
  </si>
  <si>
    <t>305-3</t>
  </si>
  <si>
    <t>Otras emisiones indirectas de GEI alcance 3</t>
  </si>
  <si>
    <t>305-4</t>
  </si>
  <si>
    <t>Intensidad de las emisiones de GEI</t>
  </si>
  <si>
    <t>305-5</t>
  </si>
  <si>
    <t>Reducción de las emisiones de GEI</t>
  </si>
  <si>
    <t>EM-MM-110a.1</t>
  </si>
  <si>
    <t>Emisiones mundiales brutas de alcance 1, porcentaje cubierto por las regulaciones de limitación de emisiones</t>
  </si>
  <si>
    <t>305-7</t>
  </si>
  <si>
    <t>Óxidos de nitrógeno NOx) óxidos de azufre (SOx) y otras emisiones significativas al aire</t>
  </si>
  <si>
    <t>EM-MM-120a.1</t>
  </si>
  <si>
    <t>Emisiones atmosféricas de los siguientes contaminantes: (1) CO, (2) NOx (excluyendo N2O), (3) SOx, (4) material particulado (PM10), (5) mercurio (Hg), (6) plomo (Pb) y (7) compuestos orgánicos volátiles (COV)</t>
  </si>
  <si>
    <t>Residuos y relaves</t>
  </si>
  <si>
    <t>306-3</t>
  </si>
  <si>
    <t>Residuos generados</t>
  </si>
  <si>
    <t>306-4</t>
  </si>
  <si>
    <t>Residuos no destinados a eliminación</t>
  </si>
  <si>
    <t>306-5</t>
  </si>
  <si>
    <t>Residuos destinados a eliminación</t>
  </si>
  <si>
    <t>EM-MM-150a.7</t>
  </si>
  <si>
    <t>Peso total de residuos peligrosos generados</t>
  </si>
  <si>
    <t>EM-MM-150a.8</t>
  </si>
  <si>
    <t>Peso total de residuos peligrosos reciclados</t>
  </si>
  <si>
    <t>EM-MM-150a.1</t>
  </si>
  <si>
    <t>Peso total de los desechos de residuos, porcentaje reciclado</t>
  </si>
  <si>
    <t>308-1</t>
  </si>
  <si>
    <t>308-2</t>
  </si>
  <si>
    <t>Impactos ambientales negativos en la cadena de suministro y medidas tomadas</t>
  </si>
  <si>
    <t>EM-MM-150a.3</t>
  </si>
  <si>
    <t>Número de embalses de relaves, desglosado por el potencial de peligro según la MSHA</t>
  </si>
  <si>
    <t>EM-MM-540a.1</t>
  </si>
  <si>
    <t>Tabla inventario de las instalaciones de relave: (1) nombre, (2) ubicación, (3) estatus de propiedad; (4) estatus operativo, (5), método de construcción; (6) máxima capacidad de almacenamiento; (7), cantidad actual de relaves almacenados, (8), clasificación de consecuencia, (9) fecha de la revisión técnica más reciente, (10) hallazgos materiales, (11) medidas de mitigación, (12) EPRP específicas del lugar.</t>
  </si>
  <si>
    <t>EM-MM-150a.5</t>
  </si>
  <si>
    <t>Peso total de relaves producidos</t>
  </si>
  <si>
    <t>401-1</t>
  </si>
  <si>
    <t>Nuevas contrataciones de empleados y rotación de personal</t>
  </si>
  <si>
    <t>401-3</t>
  </si>
  <si>
    <t>Permiso parental</t>
  </si>
  <si>
    <t>EM-MM-310a.1</t>
  </si>
  <si>
    <t>Porcentaje de la fuerza laboral activa cubierta por los convenios colectivos de trabajo, desglosada por empleados estadounidenses y extranjeros</t>
  </si>
  <si>
    <t>EM-MM-310a.2</t>
  </si>
  <si>
    <t>Número y duración de las huelgas y cierres patronales</t>
  </si>
  <si>
    <t>Salud y seguridad</t>
  </si>
  <si>
    <t>403-9</t>
  </si>
  <si>
    <t>Lesiones por accidente laboral</t>
  </si>
  <si>
    <t>403-10</t>
  </si>
  <si>
    <t>Las dolencias y enfermedades laborales</t>
  </si>
  <si>
    <t>404-1</t>
  </si>
  <si>
    <t>Media de horas de formación al año por empleado</t>
  </si>
  <si>
    <t>411-1</t>
  </si>
  <si>
    <t>Casos de violaciones de los derechos de los pueblos indígenas</t>
  </si>
  <si>
    <t>EM-MM-210a.1</t>
  </si>
  <si>
    <t>Porcentaje de (1) reservas comprobadas y (2) probables en zonas de conflicto o cerca de ellas</t>
  </si>
  <si>
    <t>EM-MM-210a.2</t>
  </si>
  <si>
    <t>Porcentaje de reservas (1) comprobadas y (2) probables en territorios indígenas o cerca de ellos</t>
  </si>
  <si>
    <t>EM-MM-210b.2</t>
  </si>
  <si>
    <t>Número y duración de los retrasos no técnicos</t>
  </si>
  <si>
    <t>413-1</t>
  </si>
  <si>
    <t>Operaciones con participación de la comunidad local, evaluaciones del impacto y programas de desarrollo</t>
  </si>
  <si>
    <t>413-2</t>
  </si>
  <si>
    <t>Operaciones con impactos negativos significativos - reales y potenciales -en las comunidades locales</t>
  </si>
  <si>
    <t>414-1</t>
  </si>
  <si>
    <t xml:space="preserve">Nuevos proveedores que han pasado filtros de selección de acuerdo con los criterios sociales </t>
  </si>
  <si>
    <t>Unidad</t>
  </si>
  <si>
    <t>-</t>
  </si>
  <si>
    <t>%</t>
  </si>
  <si>
    <t>Políticas</t>
  </si>
  <si>
    <t>Enlace</t>
  </si>
  <si>
    <t>Calidad de Vida</t>
  </si>
  <si>
    <t>Visitar</t>
  </si>
  <si>
    <t>Conflictos de Intereses</t>
  </si>
  <si>
    <t>Sustentabilidad</t>
  </si>
  <si>
    <t>Gestión de Seguridad, Salud en el Trabajo y Riesgos Operacionales</t>
  </si>
  <si>
    <t>Gestión Integral de Riesgos</t>
  </si>
  <si>
    <t>Gestión de las Personas</t>
  </si>
  <si>
    <t>Diversidad e Inclusión</t>
  </si>
  <si>
    <t>Compromisos políticas de sustentabilidad</t>
  </si>
  <si>
    <t>Reporte de Sustentabilidad 2023</t>
  </si>
  <si>
    <t>Diligencia en la Cadena de Suministro de Minerales</t>
  </si>
  <si>
    <t>Página web de Sustentabilidad</t>
  </si>
  <si>
    <t>ACTIVIDADES Y TRABAJADORES</t>
  </si>
  <si>
    <t>Indicador</t>
  </si>
  <si>
    <t>AÑO 2024</t>
  </si>
  <si>
    <t>GRI / SASB</t>
  </si>
  <si>
    <t>Dato requerido</t>
  </si>
  <si>
    <t>CODELCO</t>
  </si>
  <si>
    <t>Chuquicamata</t>
  </si>
  <si>
    <t>Radomiro Tomic</t>
  </si>
  <si>
    <t>Ministro Hales</t>
  </si>
  <si>
    <t>Gabriela Mistral</t>
  </si>
  <si>
    <t>Salvador</t>
  </si>
  <si>
    <t>Andina</t>
  </si>
  <si>
    <t>Ventanas</t>
  </si>
  <si>
    <t>Casa Matriz</t>
  </si>
  <si>
    <t>Número de hombres</t>
  </si>
  <si>
    <t>Número de mujeres</t>
  </si>
  <si>
    <t>Total</t>
  </si>
  <si>
    <t>Número total de trabajadores que no son empleados y cuyo trabajo es controlado por la organización</t>
  </si>
  <si>
    <t>Número de trabajadores</t>
  </si>
  <si>
    <t>CASA MATRIZ</t>
  </si>
  <si>
    <t>CHUQUICAMATA</t>
  </si>
  <si>
    <t>RADOMIRO TOMIC</t>
  </si>
  <si>
    <t>MINISTRO HALES</t>
  </si>
  <si>
    <t>GABRIELA MISTRAL</t>
  </si>
  <si>
    <t>SALVADOR</t>
  </si>
  <si>
    <t>ANDINA</t>
  </si>
  <si>
    <t>TENIENTE</t>
  </si>
  <si>
    <t>Contrataciones de nuevos empleados y rotación de personal</t>
  </si>
  <si>
    <t>Hombres</t>
  </si>
  <si>
    <t>Mujeres</t>
  </si>
  <si>
    <t>Cantidad total de nuevas contrataciones</t>
  </si>
  <si>
    <t>Nro. de menores de 30 años</t>
  </si>
  <si>
    <t>Nro. de empleados</t>
  </si>
  <si>
    <t>Nro. entre 30 y 50 años</t>
  </si>
  <si>
    <t>Nro. de mayores de 50 años</t>
  </si>
  <si>
    <t>Tasa de nuevas contrataciones</t>
  </si>
  <si>
    <t>% de menores de 30 años</t>
  </si>
  <si>
    <t>% entre 30 y 50 años</t>
  </si>
  <si>
    <t>% de mayores de 50 años</t>
  </si>
  <si>
    <t>Tasa de rotaciones</t>
  </si>
  <si>
    <t>Cantidad total de empleados que han tenido derecho al permiso parental.</t>
  </si>
  <si>
    <t>Cantidad total de empleados que se han acogido al permiso parental.</t>
  </si>
  <si>
    <t>Cantidad total de empleados que han regresado al trabajo en el periodo objeto del informe después de terminar el permiso parental.</t>
  </si>
  <si>
    <t>Las tasas de regreso al trabajo y de retención de los empleados que se acogieron al permiso parental.</t>
  </si>
  <si>
    <t>Tasas de regreso</t>
  </si>
  <si>
    <t>DESARROLLO DE TALENTO</t>
  </si>
  <si>
    <t>RESUMEN CODELCO</t>
  </si>
  <si>
    <t>DISTRITO NORTE</t>
  </si>
  <si>
    <t>Promedio anual de horas de capacitación desglosado por categoría</t>
  </si>
  <si>
    <t>Alta Gerencia</t>
  </si>
  <si>
    <t>Horas</t>
  </si>
  <si>
    <t>Gerencia</t>
  </si>
  <si>
    <t>Jefatura</t>
  </si>
  <si>
    <t>Operarios(as)</t>
  </si>
  <si>
    <t>Administrativo(as)</t>
  </si>
  <si>
    <t>Fuerza de venta</t>
  </si>
  <si>
    <t>Otros(as) profesionales</t>
  </si>
  <si>
    <t>Otros(as) técnicos(as)</t>
  </si>
  <si>
    <t>404-2</t>
  </si>
  <si>
    <t>Nro. de personas</t>
  </si>
  <si>
    <t>USD</t>
  </si>
  <si>
    <t>Acuerdos colectivos de negociacion</t>
  </si>
  <si>
    <t>Trabajadores sindicalizados</t>
  </si>
  <si>
    <t>Trabajadores con extensión sindical</t>
  </si>
  <si>
    <t>Trabajadores cubiertos por convenios colectivos</t>
  </si>
  <si>
    <t>Convenios formados</t>
  </si>
  <si>
    <t>Número de convenios</t>
  </si>
  <si>
    <t>Porcentaje anual</t>
  </si>
  <si>
    <t>Número de interrupciones del trabajo que afecten a 1000 trabajadores o más y que duren un turno completo o más.</t>
  </si>
  <si>
    <t>Número de casos</t>
  </si>
  <si>
    <t>GOBERNANZA CORPORATIVA</t>
  </si>
  <si>
    <t>2-9</t>
  </si>
  <si>
    <t>Estructura de gobernanza  y  Composición</t>
  </si>
  <si>
    <t>Integrantes</t>
  </si>
  <si>
    <t>N° de miembros</t>
  </si>
  <si>
    <t>Directores independientes</t>
  </si>
  <si>
    <t>Directores dependientes</t>
  </si>
  <si>
    <t>Estructura de gobernanza por género</t>
  </si>
  <si>
    <t>Directores hombres</t>
  </si>
  <si>
    <t>Número de miembros</t>
  </si>
  <si>
    <t>Directores mujeres</t>
  </si>
  <si>
    <t>Antiguedad de los miembros</t>
  </si>
  <si>
    <t>La antigüedad de los miembros en el órgano de gobierno</t>
  </si>
  <si>
    <t>ESTRATEGIA, POLÍTICAS Y PRÁCTICAS</t>
  </si>
  <si>
    <t>CLP</t>
  </si>
  <si>
    <t>Cantidad total y porcentaje de operaciones donde se realizaron evaluaciones de riesgo de corrupción</t>
  </si>
  <si>
    <t>Cantidad de operaciones</t>
  </si>
  <si>
    <t>Porcentaje</t>
  </si>
  <si>
    <t xml:space="preserve">Cantidad de miembros </t>
  </si>
  <si>
    <t>Miembros y empleados que hayan recibido formación sobre anticorrupción</t>
  </si>
  <si>
    <t>Miembros del órgano de gobierno.</t>
  </si>
  <si>
    <t>EM-MM-510.a2</t>
  </si>
  <si>
    <t>Producción neta de las actividades ubicadas en los países con las 20 clasificaciones más bajas en el Índice de percepción de la corrupción (IPC) de transparencia internacional.</t>
  </si>
  <si>
    <t>Toneladas de minerales vendibles</t>
  </si>
  <si>
    <t>DESEMPEÑO ECONÓMICO</t>
  </si>
  <si>
    <t>Cobros procedentes de las ventas de bienes y prestación de servicios</t>
  </si>
  <si>
    <t>MM USD</t>
  </si>
  <si>
    <t>Pagos a proveedores por el suministro de bienes y servicios</t>
  </si>
  <si>
    <t>Pagos a empleados(as)</t>
  </si>
  <si>
    <t>Compras de propiedades, plantas y equipos</t>
  </si>
  <si>
    <t>Aportes al Fisco de Chile</t>
  </si>
  <si>
    <t>Inversión en la comunidad</t>
  </si>
  <si>
    <t xml:space="preserve">Venta de cobre </t>
  </si>
  <si>
    <t>EM-MM-000.A</t>
  </si>
  <si>
    <t>Norteamérica</t>
  </si>
  <si>
    <t>Sudamérica</t>
  </si>
  <si>
    <t>China</t>
  </si>
  <si>
    <t>Europa</t>
  </si>
  <si>
    <t>Resto de Asia</t>
  </si>
  <si>
    <t>Venta de molibdeno</t>
  </si>
  <si>
    <t>COMUNIDADES</t>
  </si>
  <si>
    <t>Número total de casos de violaciones de derechos de los pueblos indígenas.</t>
  </si>
  <si>
    <t>N° de casos</t>
  </si>
  <si>
    <t>Porcentaje de reservas comprobadas y probables en zonas de conflicto o cerca de ellas</t>
  </si>
  <si>
    <t>Reservas probadas situadas en zonas de conflicto activo o cerca de ellas.</t>
  </si>
  <si>
    <t>Porcentaje de reservas comprobadas y probables en territorios indígenas o cerca de ellos.</t>
  </si>
  <si>
    <t>Reservas probadas situadas en o cerca de zonas consideradas tierras de pueblos indígenas.</t>
  </si>
  <si>
    <t xml:space="preserve"> Retrasos no técnicos</t>
  </si>
  <si>
    <t>N° de interrupciones</t>
  </si>
  <si>
    <t>Días</t>
  </si>
  <si>
    <t xml:space="preserve">Operaciones con programas de participación de la comunidad local, evaluaciones del impacto y desarrollo </t>
  </si>
  <si>
    <t xml:space="preserve"> Porcentaje de operaciones con programas implementados de participación de la comunidad local, evaluaciones del impacto y desarrollo.</t>
  </si>
  <si>
    <t xml:space="preserve">INVERSIÓN COMUNITARIA </t>
  </si>
  <si>
    <t>El Teniente</t>
  </si>
  <si>
    <t xml:space="preserve">Inversión Comunitaria </t>
  </si>
  <si>
    <t xml:space="preserve">SALUD Y SEGURIDAD   </t>
  </si>
  <si>
    <t>Cobertura del sistema de gestión de la salud y la seguridad en el trabajo</t>
  </si>
  <si>
    <t>Total empleados</t>
  </si>
  <si>
    <t>Trabajadores no empleados</t>
  </si>
  <si>
    <t>403-8</t>
  </si>
  <si>
    <t>Trabajadores cubiertos por el sistema de salud y seguridad</t>
  </si>
  <si>
    <t>Número</t>
  </si>
  <si>
    <t>Trabajadores cubiertos por el sistema de salud y seguridad, sujeto a  auditoría interna</t>
  </si>
  <si>
    <t>Trabajadores cubiertos por el sistema de salud y seguridad, sujeto a auditoría o certificación por parte de un tercero</t>
  </si>
  <si>
    <t>Cantidad y tasa de fallecimientos resultantes de una lesión por accidente laboral (empleados + contratistas)</t>
  </si>
  <si>
    <t>N° de fallecimientos</t>
  </si>
  <si>
    <t>Tasa de fallecimiento</t>
  </si>
  <si>
    <t>Cantidad y tasa de lesiones con grandes consecuencias 
(empleados + contratistas)</t>
  </si>
  <si>
    <t>N° de lesiones</t>
  </si>
  <si>
    <t>Tasa de lesiones</t>
  </si>
  <si>
    <t>Cantidad y tasa de lesiones por accidente laboral incapacitante (empleados + contratistas)</t>
  </si>
  <si>
    <t>Cantidad de horas trabajadas</t>
  </si>
  <si>
    <t>horas</t>
  </si>
  <si>
    <t>Fallecimientos por enfermedades laborales</t>
  </si>
  <si>
    <t>Cantidad de casos de dolencia y enfermedades laborales registrables</t>
  </si>
  <si>
    <t xml:space="preserve">N° de enfermedades </t>
  </si>
  <si>
    <t>Aguas superficiales</t>
  </si>
  <si>
    <t>miles de m3</t>
  </si>
  <si>
    <t>Agua subterránea</t>
  </si>
  <si>
    <t>Agua marina</t>
  </si>
  <si>
    <t>Agua producida</t>
  </si>
  <si>
    <t>Agua de terceros</t>
  </si>
  <si>
    <t>Total en todas las zonas</t>
  </si>
  <si>
    <t>Extracción de agua en todas las zonas con estrés hídrico</t>
  </si>
  <si>
    <t>Total agua extraída en zonas con estrés hídrico</t>
  </si>
  <si>
    <t>N/A</t>
  </si>
  <si>
    <t>Proporción de agua extraída en zonas con estrés hídrico</t>
  </si>
  <si>
    <t>Aguas subterráneas</t>
  </si>
  <si>
    <t>Aguas marinas</t>
  </si>
  <si>
    <t>Entrega otras aguas manejadas (OMW)</t>
  </si>
  <si>
    <t>Vertido de agua clasificado según agua dulce u otras agua</t>
  </si>
  <si>
    <t>Consumo total de agua de todas las zonas.</t>
  </si>
  <si>
    <t>Consumo total de agua de todas las zonas con estrés hídrico.</t>
  </si>
  <si>
    <t>Efectos en la biodiversidad: Porcentaje de minas en que el drenaje ácido: (1) es previsible, (2) se mitiga activamente y (3) se está tratando o corrigiendo</t>
  </si>
  <si>
    <t>Previsible</t>
  </si>
  <si>
    <t>Mitigado activamente</t>
  </si>
  <si>
    <t>En tratamiento</t>
  </si>
  <si>
    <t>ENERGÍA</t>
  </si>
  <si>
    <t>PJ</t>
  </si>
  <si>
    <t>Consumo de energía fuera de la organización</t>
  </si>
  <si>
    <t>302-2</t>
  </si>
  <si>
    <t>Intensidad energética de la organización</t>
  </si>
  <si>
    <t>El ratio de intensidad energética</t>
  </si>
  <si>
    <t>PJ/millón tmf</t>
  </si>
  <si>
    <t>(1) Total de energía consumida, (2) porcentaje de electricidad de la red, (3) porcentaje de renovables</t>
  </si>
  <si>
    <t>Energía consumida procedente de cualquier fuente (externa y autogenerada)</t>
  </si>
  <si>
    <t>Consumo de energia de los combustibles y biocombustibles calculado según PCS</t>
  </si>
  <si>
    <t>Porcentaje de energía consumida que sea energía renovable.</t>
  </si>
  <si>
    <t>EMISIONES</t>
  </si>
  <si>
    <t>Emisiones directas de GEI (alcance 1)</t>
  </si>
  <si>
    <t>Valor bruto de las emisiones directas de GEI (alcance 1)</t>
  </si>
  <si>
    <t>tCO2eq</t>
  </si>
  <si>
    <t>Valor bruto de las emisiones indirectas de GEI asociadas a la energía (alcance 2) basadas en la ubicación</t>
  </si>
  <si>
    <t>Otras emisiones indirectas de GEI (alcance 3)</t>
  </si>
  <si>
    <t>Valor bruto de las otras emisiones indirectas de GEI (alcance 3)</t>
  </si>
  <si>
    <t>Categorías y actividades relativas a otras emisiones indirectas</t>
  </si>
  <si>
    <t>Bienes y Servicios Adquiridos</t>
  </si>
  <si>
    <t>Tratamiento y disposición de residuos</t>
  </si>
  <si>
    <t>Desplazamiento de trabajadores</t>
  </si>
  <si>
    <t>Procesamiento de productos vendidos</t>
  </si>
  <si>
    <t>Inversiones</t>
  </si>
  <si>
    <t xml:space="preserve">Intensidad de las emisiones de GEI </t>
  </si>
  <si>
    <t>Ratio de intensidad del Alcance 1</t>
  </si>
  <si>
    <t>tCO2eq/t</t>
  </si>
  <si>
    <t>Ratio de intensidad del Alcance 2</t>
  </si>
  <si>
    <t>Ratio de intensidad del Alcance 3</t>
  </si>
  <si>
    <t>Parámetro específico que se haya seleccionado para calcular el ratio</t>
  </si>
  <si>
    <t>tmf</t>
  </si>
  <si>
    <t>Emisiones significativas al aire</t>
  </si>
  <si>
    <t>kt</t>
  </si>
  <si>
    <t>Emisiones mundiales brutas de alcance 1</t>
  </si>
  <si>
    <t>Emisiones mundiales brutas de gases de efecto invernadero (GEI) de alcance 1 a la atmósfera de los siete GEI comprendidos en el Protocolo de Kioto: dióxido de carbono (CO2), metano (CH4), óxido nitroso (N2O), hidrofluorocarburos (HFC), perfluorocarburos (PFC), hexafluoruro de azufre (SF6) y trifluoruro de nitrógeno (NF3).</t>
  </si>
  <si>
    <t>RESIDUOS</t>
  </si>
  <si>
    <t>306-3 
EM-MM-150a.1
EM-MM-150a.7</t>
  </si>
  <si>
    <t>Residuos no mineros</t>
  </si>
  <si>
    <t>Residuos peligrosos</t>
  </si>
  <si>
    <t>ton</t>
  </si>
  <si>
    <t>Residuos no peligrosos</t>
  </si>
  <si>
    <t>Peso total de los desechos de residuos</t>
  </si>
  <si>
    <t>Ton métrica</t>
  </si>
  <si>
    <t>Porcentaje valorizado</t>
  </si>
  <si>
    <t>306-4
EM-MM-150a.8</t>
  </si>
  <si>
    <t>Reciclaje</t>
  </si>
  <si>
    <t>Valorización energética</t>
  </si>
  <si>
    <t>Recauchaje</t>
  </si>
  <si>
    <t>Otros procesos de valorización</t>
  </si>
  <si>
    <t>Peso total de residuos no peligrosos enviados a valorización</t>
  </si>
  <si>
    <t>Peso total de los residuos peligrosos destinados a eliminación</t>
  </si>
  <si>
    <t>Peso total de los residuos no peligrosos destinados a eliminación</t>
  </si>
  <si>
    <t>Número de embalses de relave</t>
  </si>
  <si>
    <t>Número de embalses de relaves</t>
  </si>
  <si>
    <t>CUMPLIMIENTO Y EVALUACIÓN AMBIENTAL</t>
  </si>
  <si>
    <t>Cantidad de proveedores evaluados por sus impactos ambientales</t>
  </si>
  <si>
    <t>Número de proveedores</t>
  </si>
  <si>
    <t>Certificaciones</t>
  </si>
  <si>
    <t>Centro de Trabajo</t>
  </si>
  <si>
    <t>ISO 14.001</t>
  </si>
  <si>
    <t>ISO 9.001</t>
  </si>
  <si>
    <t>ISO 45.001</t>
  </si>
  <si>
    <t>The Copper Mark</t>
  </si>
  <si>
    <t>X</t>
  </si>
  <si>
    <t>Proveedores críticos</t>
  </si>
  <si>
    <t xml:space="preserve">N° de proveedores internacionales </t>
  </si>
  <si>
    <t xml:space="preserve">N° de proveedores nacionales </t>
  </si>
  <si>
    <t>N° total de nuevos proveedores</t>
  </si>
  <si>
    <t>The Molib Mark</t>
  </si>
  <si>
    <t>Locales</t>
  </si>
  <si>
    <t>Pymes</t>
  </si>
  <si>
    <t xml:space="preserve">Críticos </t>
  </si>
  <si>
    <t>OECD DD</t>
  </si>
  <si>
    <t>GISTM</t>
  </si>
  <si>
    <t>ICMM Minning principles</t>
  </si>
  <si>
    <t>AGUAS</t>
  </si>
  <si>
    <t>Chain of Costudy TCM</t>
  </si>
  <si>
    <t>Desempeño</t>
  </si>
  <si>
    <t>Proveedores</t>
  </si>
  <si>
    <t>Gestión de personas</t>
  </si>
  <si>
    <t>Ubicación</t>
  </si>
  <si>
    <t>Estado de titularidad</t>
  </si>
  <si>
    <t>Estado operativo</t>
  </si>
  <si>
    <t>Método de construcción</t>
  </si>
  <si>
    <t>Capacidad máxima</t>
  </si>
  <si>
    <t>En operación</t>
  </si>
  <si>
    <t>Entre la etapa I y VI método de contrucción aguas abajo. Entre la etapa VII y IX metodo de contrucción eje central.</t>
  </si>
  <si>
    <t>7.000 Mtons</t>
  </si>
  <si>
    <t>Método de contrucción aguas abajo, con material de empréstito.</t>
  </si>
  <si>
    <t>895 Mtons</t>
  </si>
  <si>
    <t>1,9 Mtons</t>
  </si>
  <si>
    <t>1.3 Mm3</t>
  </si>
  <si>
    <t>Método de contrucción aguas abajo, para la construcción del muro principal se construyó un muro de partida con material arcilloso y de excavaciones del proyecto, mientras que para las nuevas etapas de crecimiento se utilizan arenas de relaves cicloneadas y compactadas.</t>
  </si>
  <si>
    <t>1.930 Mtons</t>
  </si>
  <si>
    <t>Uso eventual como tranque de cabecera, para vaciados de emergencia o mantenciones.</t>
  </si>
  <si>
    <t>Método de construcción de aguas abajo, muro principal y un muro lateral, ambos construidos en base a material de empréstito.</t>
  </si>
  <si>
    <t>140 Mm3</t>
  </si>
  <si>
    <t>Inactivo</t>
  </si>
  <si>
    <t>Método aguas abajo, muro de arenas.</t>
  </si>
  <si>
    <t>33 Mtons</t>
  </si>
  <si>
    <t>3.332 Mtons</t>
  </si>
  <si>
    <t>Uso eventual como tranque de cabecera, para vaciados de emergencia o mantenciones de canaleta en tramo cordillera.</t>
  </si>
  <si>
    <t>71,9 Mtons</t>
  </si>
  <si>
    <t>Muros 0, 3 y 4 con método de construcción aguas arriba. Muros 1 y 2 por método de construcción aguas abajo. Inicialmente, para la construcción de los muros se utilizó la fracción gruesa del relave (arenas de relave), mientras que en las etapas siguientes de crecimiento se utilizó material de lastre. Ambos materiales provinieron del proceso minero, lo cual evitó el uso de nuevos sitios para su obtención</t>
  </si>
  <si>
    <t>364 Mtons</t>
  </si>
  <si>
    <t>Metodo aguas abajo, con material de emprestito.</t>
  </si>
  <si>
    <t>265 Mtons</t>
  </si>
  <si>
    <t>¡</t>
  </si>
  <si>
    <t>TOTAL</t>
  </si>
  <si>
    <t>CONVENIOS COLECTIVOS</t>
  </si>
  <si>
    <t>VENTANAS</t>
  </si>
  <si>
    <t>PROPIO</t>
  </si>
  <si>
    <t>Porcentaje de nuevos proveedores evaluados con gasto que han pasado filtros de selección de acuerdo con criterios ambientales de los que representan el 77% de las compras del año</t>
  </si>
  <si>
    <t>INVERSIÓN SOCIAL</t>
  </si>
  <si>
    <t>OPERACIONES NORTE</t>
  </si>
  <si>
    <t>VP PROYECTOS</t>
  </si>
  <si>
    <t>Número total de trabajadores</t>
  </si>
  <si>
    <t>Menos de 3 años</t>
  </si>
  <si>
    <t>Entre 3 y 6 años</t>
  </si>
  <si>
    <t>Entre 6 y 9 años</t>
  </si>
  <si>
    <t>Entre 9 y 12 años</t>
  </si>
  <si>
    <t>Mas de 12 años</t>
  </si>
  <si>
    <t>Porcentaje de trabajadores cubiertos con convencios de negociación colectiva</t>
  </si>
  <si>
    <t>Otros Cobros por actividades de la operación</t>
  </si>
  <si>
    <t>*Valores consolidados para el Clúster Calama, donde los traspasos entre divisiones se consideran flujos internos</t>
  </si>
  <si>
    <t>Agua superficial</t>
  </si>
  <si>
    <t>Extracción total de agua de terceros según fuente de extracción</t>
  </si>
  <si>
    <t>Otras aguas (total sólidos disueltos &gt; 1000 mg/l)</t>
  </si>
  <si>
    <t>Extracción Otras Aguas Manejadas (OMW)</t>
  </si>
  <si>
    <t>Agua superficial (total) + agua subterránea (total) + agua marina
 (total) + agua producida (total) + agua de tercero (total) + OMW</t>
  </si>
  <si>
    <t>El reporete de sustentabilidadad muestra 15.358 trabajadores y 79.345 contratistas. La diferencia se debe a que aquí no se incorporó la unidad de proyecto distritales que ya no existe</t>
  </si>
  <si>
    <t>CLUSTER CALAMA</t>
  </si>
  <si>
    <t>Extracción de agua en todas las zonas según fuente</t>
  </si>
  <si>
    <t>303-3; EM-MM-140a.1</t>
  </si>
  <si>
    <t>Vertido de agua según destino</t>
  </si>
  <si>
    <t>Agua Dulce (total sólidos disueltos ≤ 1000 mg/l)</t>
  </si>
  <si>
    <t>Vertido de agua según nivel de tratamiento</t>
  </si>
  <si>
    <t>Sin tratamiento</t>
  </si>
  <si>
    <t>Nivel de tratamiento [PTAS]</t>
  </si>
  <si>
    <t>Nivel de tratamiento [PT Riles]</t>
  </si>
  <si>
    <t>Nivel de tratamiento [OSMOSIS]</t>
  </si>
  <si>
    <t>Vertido de agua en as zonas con estrés hídrico</t>
  </si>
  <si>
    <t>Total agua vertida en zonas con estrés hídrico</t>
  </si>
  <si>
    <t>Proporción de agua vertida en zonas con estrés hídrico</t>
  </si>
  <si>
    <t>Proporción de agua consumida en zonas con estrés hídrico</t>
  </si>
  <si>
    <t>Consumo Directo</t>
  </si>
  <si>
    <t xml:space="preserve"> Petróleo y derivados </t>
  </si>
  <si>
    <t xml:space="preserve"> Gas natural </t>
  </si>
  <si>
    <t xml:space="preserve"> Carbón </t>
  </si>
  <si>
    <t>Consumo Indirecto</t>
  </si>
  <si>
    <t>Electricidad (red)</t>
  </si>
  <si>
    <t>Consumo Total</t>
  </si>
  <si>
    <t>Pj</t>
  </si>
  <si>
    <t>Energía renovable de autoconumo</t>
  </si>
  <si>
    <t>Consumo ERNC</t>
  </si>
  <si>
    <t>Arsénico (As)</t>
  </si>
  <si>
    <t>305-1; EM-MM-110a.1</t>
  </si>
  <si>
    <t>Cambio en el almacenamiento de agua, siempre que se haya
identificado que el almacenamiento de agua genera un impacto
significativo relacionado con el agua.</t>
  </si>
  <si>
    <t>Calama, Región de Antofagasta, Chile</t>
  </si>
  <si>
    <t>Diego de Almagro, Región de Atacama, Chile</t>
  </si>
  <si>
    <t>Til Til, Región Metropolitana, Chile</t>
  </si>
  <si>
    <t>Los Andes, Región de Valparaíso, Chile</t>
  </si>
  <si>
    <t>Alhue, Región Metropolitana, Chile</t>
  </si>
  <si>
    <t>Machalí, Chile</t>
  </si>
  <si>
    <t>Requinoa, Región del Libertador, Chile</t>
  </si>
  <si>
    <t>División Salvador (DSAL). CODELCO</t>
  </si>
  <si>
    <t>División Salvador (DSAL).CODELCO</t>
  </si>
  <si>
    <t>División Andina (DAND).CODELCO</t>
  </si>
  <si>
    <t>División El Teniente (DET). CODELCO</t>
  </si>
  <si>
    <t>Total Trabajadores</t>
  </si>
  <si>
    <t>Trabajadores Capacitados</t>
  </si>
  <si>
    <t>Público Objetivo (PO)</t>
  </si>
  <si>
    <t>% Del Publico Objetivo</t>
  </si>
  <si>
    <t>% capacitado del Total</t>
  </si>
  <si>
    <t xml:space="preserve">                   Trabajadores con contrato indefinido</t>
  </si>
  <si>
    <t xml:space="preserve">Para el caso de DSAL, no se considera el gasto RCA de Rajo Inca. </t>
  </si>
  <si>
    <t>Inversión local en capacitación</t>
  </si>
  <si>
    <t xml:space="preserve">Monto </t>
  </si>
  <si>
    <t>Número de Cursos</t>
  </si>
  <si>
    <t>Benficiarios</t>
  </si>
  <si>
    <t>Bienes de Capital</t>
  </si>
  <si>
    <t>Actividades relacionadas con combustible y energía</t>
  </si>
  <si>
    <t>Transporte y distribución aguas arriba</t>
  </si>
  <si>
    <t>Viajes de negocio</t>
  </si>
  <si>
    <t>Transporte y distribución aguas abajo</t>
  </si>
  <si>
    <t>Dioxido de Azufre (So2)</t>
  </si>
  <si>
    <t>Porcentaje de compras totales que representan proveedores internacionales</t>
  </si>
  <si>
    <t>Porcentaje de compras totales que representan proveedores nacionales</t>
  </si>
  <si>
    <t>ISO 5.001</t>
  </si>
  <si>
    <t>EM-MM-540a.1; EM-MM-150a.5</t>
  </si>
  <si>
    <t>308-2; 414-1</t>
  </si>
  <si>
    <t>305-7; EM-MM-120a.1</t>
  </si>
  <si>
    <t>Reporte de Sustentabilidad 2024</t>
  </si>
  <si>
    <t>Número total y la duración agregada (en días) de las interrupciones del emplazamiento o de las demoras del proyecto debidas a conflictos con la comunidad</t>
  </si>
  <si>
    <t xml:space="preserve">Trabajadores </t>
  </si>
  <si>
    <t>GRI 2-30</t>
  </si>
  <si>
    <t>Origen/Destino/Tipo</t>
  </si>
  <si>
    <t>Volumen de agua según calidad</t>
  </si>
  <si>
    <t>Alta (ML)</t>
  </si>
  <si>
    <t>Baja (ML)</t>
  </si>
  <si>
    <t>Total (ML)</t>
  </si>
  <si>
    <t>Superficial</t>
  </si>
  <si>
    <t>Subterránea</t>
  </si>
  <si>
    <t>Agua de Mar</t>
  </si>
  <si>
    <t>Terceros</t>
  </si>
  <si>
    <t>ICMM</t>
  </si>
  <si>
    <t>REPORTABILIDAD ICMM</t>
  </si>
  <si>
    <t>Agua</t>
  </si>
  <si>
    <r>
      <t>ISO 14001</t>
    </r>
    <r>
      <rPr>
        <sz val="11"/>
        <color theme="2" tint="-0.499984740745262"/>
        <rFont val="Aptos Narrow"/>
        <family val="2"/>
        <scheme val="minor"/>
      </rPr>
      <t>: Norma internacional para sistemas de gestión ambiental, que ayuda a las organizaciones a mejorar su desempeño ambiental y cumplir con regulaciones.</t>
    </r>
  </si>
  <si>
    <r>
      <t>ISO 5001</t>
    </r>
    <r>
      <rPr>
        <sz val="11"/>
        <color theme="2" tint="-0.499984740745262"/>
        <rFont val="Aptos Narrow"/>
        <family val="2"/>
        <scheme val="minor"/>
      </rPr>
      <t>: Norma enfocada en la gestión de la energía, promoviendo el uso eficiente y sostenible dentro de las organizaciones.</t>
    </r>
  </si>
  <si>
    <r>
      <t>ISO 45001</t>
    </r>
    <r>
      <rPr>
        <sz val="11"/>
        <color theme="2" tint="-0.499984740745262"/>
        <rFont val="Aptos Narrow"/>
        <family val="2"/>
        <scheme val="minor"/>
      </rPr>
      <t>: Norma para la gestión de seguridad y salud en el trabajo, diseñada para prevenir accidentes y enfermedades laborales.</t>
    </r>
  </si>
  <si>
    <r>
      <t>The Copper Mark</t>
    </r>
    <r>
      <rPr>
        <sz val="11"/>
        <color theme="2" tint="-0.499984740745262"/>
        <rFont val="Aptos Narrow"/>
        <family val="2"/>
        <scheme val="minor"/>
      </rPr>
      <t>: Certificación de sostenibilidad específica para la industria del cobre, que verifica prácticas responsables en la producción.</t>
    </r>
  </si>
  <si>
    <r>
      <t>Chain of Custody TCM</t>
    </r>
    <r>
      <rPr>
        <sz val="11"/>
        <color theme="2" tint="-0.499984740745262"/>
        <rFont val="Aptos Narrow"/>
        <family val="2"/>
        <scheme val="minor"/>
      </rPr>
      <t>: Sistema de trazabilidad que asegura que los materiales cumplen con estándares de sostenibilidad y origen responsable.</t>
    </r>
  </si>
  <si>
    <r>
      <t>The Molybdenum Mark (The Molib Mark)</t>
    </r>
    <r>
      <rPr>
        <sz val="11"/>
        <color theme="2" tint="-0.499984740745262"/>
        <rFont val="Aptos Narrow"/>
        <family val="2"/>
        <scheme val="minor"/>
      </rPr>
      <t>: Certificación que garantiza la producción responsable y sostenible del molibdeno.</t>
    </r>
  </si>
  <si>
    <r>
      <t>OECD Due Diligence Guidance (OECD DD)</t>
    </r>
    <r>
      <rPr>
        <sz val="11"/>
        <color theme="2" tint="-0.499984740745262"/>
        <rFont val="Aptos Narrow"/>
        <family val="2"/>
        <scheme val="minor"/>
      </rPr>
      <t>: Guía de debida diligencia de la OCDE para asegurar cadenas de suministro responsables en minerales provenientes de zonas de conflicto o alto riesgo.</t>
    </r>
  </si>
  <si>
    <r>
      <t>GISTM (Global Industry Standard on Tailings Management)</t>
    </r>
    <r>
      <rPr>
        <sz val="11"/>
        <color theme="2" tint="-0.499984740745262"/>
        <rFont val="Aptos Narrow"/>
        <family val="2"/>
        <scheme val="minor"/>
      </rPr>
      <t>: Estándar global para la gestión segura y responsable de relaves en la minería, minimizando riesgos ambientales y sociales.</t>
    </r>
  </si>
  <si>
    <r>
      <t>ICMM Mining Principles</t>
    </r>
    <r>
      <rPr>
        <sz val="11"/>
        <color theme="2" tint="-0.499984740745262"/>
        <rFont val="Aptos Narrow"/>
        <family val="2"/>
        <scheme val="minor"/>
      </rPr>
      <t>: Conjunto de principios del International Council on Mining and Metals (ICMM) que establecen buenas prácticas en sostenibilidad, ética y responsabilidad social en la minería.</t>
    </r>
  </si>
  <si>
    <t>Porcentaje de energía consumida de la red eléctrica.</t>
  </si>
  <si>
    <t>Factores para el cálculo de lesiones por accidente laboral (en línea con la normativa nacional)</t>
  </si>
  <si>
    <t>Tasa de fallecimiento resultante de una lesión: (Accidentes fatales/Horas trabajadas) x 1.000.000</t>
  </si>
  <si>
    <t>Tasa de lesiones por accidente laboral incapacitante: Accidentes con tiempo perdido + accidentes fatales)/(Horas trabajadas) x 1.000.000</t>
  </si>
  <si>
    <t>Tasa de frecuencia de incidentes potenciales: (Eventos significativos con lesión)/(Horas trabajadas) x 1.000.000</t>
  </si>
  <si>
    <t>Tasa de lesiones por accidente laboral con grandes consecuencias: Accidentes con grandes consecuencias /(Horas trabajadas) x 1.000.000</t>
  </si>
  <si>
    <t>División Chuquicamata (DCH) CODELCO</t>
  </si>
  <si>
    <t xml:space="preserve">Inactivo </t>
  </si>
  <si>
    <t>Inactivo en proceso de repulpeo</t>
  </si>
  <si>
    <t>Otro método: La instalación requirió de un Muro de Inicio previo al comienzo de las operaciones. Para la construcción del Muro de Inicio se utilizó material de empréstito compactado, correspondiente a gravas arenosas de tamaño máximo 1 ½”</t>
  </si>
  <si>
    <t>Otro método: La instalación requirió de un Muro de Inicio previo al comienzo de las operaciones. Para la construcción del Muro de Inicio se utilizó material seleccionado compactado correspondiente a gravas bien graduadas de tamaño máximo 10”</t>
  </si>
  <si>
    <t>El depósito Barahona 1 cuenta con un solo muro
de arenas, mientras que el depósito Barahona 2
dispone de un muro principal de arenas (Muro 2) y
un muro auxiliar de material de empréstito (Muro 3).
El Depósito Barahona 1 inició su construcción el año
1917, considerando inicialmente materiales arcillosos
para la construcción, y cuando el muro alcanzó 7 m
de altura se decidió utilizar arenas seleccionadas,
construyéndose por el método de aguas arriba. Su
operación se inició el año 1920 y se mantuvo activo
hasta que el terremoto de Talca de 1928 indujo la
falla del Muro 1. Luego de la falla, el tranque fue
reparado y se detuvo su operación, dando inicio así a la
construcción del Depósito Barahona 2 inmediatamente
aguas arriba del Barahona 1.
Construcción: Muro 1 utilizando el método de
construcción aguas arriba; Muro 2 con construcción
aguas abajo y los últimos 7 metros aguas arriba; y Muro
3 utilizando el método de construcción aguas abajo.</t>
  </si>
  <si>
    <t>La unidad de medida corresponde al formulario trimestral E700 entregado a Servicio Nacional de Geología y Minería, SERNAGEOMIN.</t>
  </si>
  <si>
    <r>
      <t>ISO 9001</t>
    </r>
    <r>
      <rPr>
        <sz val="11"/>
        <color theme="2" tint="-0.499984740745262"/>
        <rFont val="Aptos Narrow"/>
        <family val="2"/>
        <scheme val="minor"/>
      </rPr>
      <t>: Norma de gestión de calidad que establece criterios para un sistema de gestión que mejora la calidad del proceso para mayor satisfacción del cliente. Marcas de cátodos registradas en el LME certificadas con ISO 9001</t>
    </r>
  </si>
  <si>
    <t>OPERACIONE NORTE</t>
  </si>
  <si>
    <t>AÑO 2025</t>
  </si>
  <si>
    <t>% mujeres</t>
  </si>
  <si>
    <t>% contrastis</t>
  </si>
  <si>
    <t>Trabajadores Propios y contratista</t>
  </si>
  <si>
    <t>Número de personas</t>
  </si>
  <si>
    <t>ROTACIÓN</t>
  </si>
  <si>
    <t>PERMISO PARENTAL</t>
  </si>
  <si>
    <t>Personas capacitadas por categoría</t>
  </si>
  <si>
    <t>AÑO 2023</t>
  </si>
  <si>
    <t>Número de trabajadores contratistas</t>
  </si>
  <si>
    <t>Peso total de Relave generado el 2025</t>
  </si>
  <si>
    <t>Peso total de Relave acumulado al 31 de diciembre de 2025</t>
  </si>
  <si>
    <t>*El criterio para definir un proveedor local cambia con respecto a 2024. Durante 2025, los proveedores establecidos en la Region Metropolitana y que hacen negocios con la Cassa Matriz de Codelco, no son considerados proveedores locales. Este cambio de definición se hizo con el objetivo de buscar el desarrollo del territorio con valor social en las regiones donde tenemos establecidas nuestras faenas.</t>
  </si>
  <si>
    <t>557*</t>
  </si>
  <si>
    <t>GLP</t>
  </si>
  <si>
    <t>SI/</t>
  </si>
  <si>
    <t>Peso total de los residuos peligrosos valorizados</t>
  </si>
  <si>
    <t>70 Mtons</t>
  </si>
  <si>
    <t>185 Mtons</t>
  </si>
  <si>
    <t>227 Tons</t>
  </si>
  <si>
    <t>2.348 MTons</t>
  </si>
  <si>
    <t>346 Mtons</t>
  </si>
  <si>
    <t>1.7 Mtons</t>
  </si>
  <si>
    <t>0,518 Mm3</t>
  </si>
  <si>
    <t>674 Mtons</t>
  </si>
  <si>
    <t>126 Mm3</t>
  </si>
  <si>
    <t>1.719 Mtons</t>
  </si>
  <si>
    <t>82 Mtons</t>
  </si>
  <si>
    <t>81 Mtons</t>
  </si>
  <si>
    <t>0 Mtons</t>
  </si>
  <si>
    <t>7 Mtons</t>
  </si>
  <si>
    <t>(0,116) Mtons</t>
  </si>
  <si>
    <t>31 Mtons</t>
  </si>
  <si>
    <t>28 Mtons</t>
  </si>
  <si>
    <t>57 Mtons</t>
  </si>
  <si>
    <t>59 Mtons</t>
  </si>
  <si>
    <t>6 Mtons</t>
  </si>
  <si>
    <t>(17,13) Mtons</t>
  </si>
  <si>
    <t>(13) Mtons</t>
  </si>
  <si>
    <t>0 Tons</t>
  </si>
  <si>
    <t>0 Mm3</t>
  </si>
  <si>
    <t>0,88 Mm3</t>
  </si>
  <si>
    <t>0,102 Mm3</t>
  </si>
  <si>
    <t>0,087 Mm3</t>
  </si>
  <si>
    <t>Producción de
cobre fino, TMF</t>
  </si>
  <si>
    <t>Efectos en la biodiversidad: Superficie en áreas de restuaración</t>
  </si>
  <si>
    <t>Área o sitio</t>
  </si>
  <si>
    <t>Tipo de acción</t>
  </si>
  <si>
    <t>Superficie (Ha)</t>
  </si>
  <si>
    <t>Áreas intervenidas</t>
  </si>
  <si>
    <t>Quebrada Castro</t>
  </si>
  <si>
    <t>Vegas altoandinas</t>
  </si>
  <si>
    <t>Quebrada Pastos Largos</t>
  </si>
  <si>
    <t>Quebrada Río Negro</t>
  </si>
  <si>
    <t>Quebrada Tinajas</t>
  </si>
  <si>
    <t>Quebrada Tordillos</t>
  </si>
  <si>
    <t>Quebrada El Colorado</t>
  </si>
  <si>
    <t>Quebrada Vertiente 2</t>
  </si>
  <si>
    <t>Cabecera Sur Vega La Ola</t>
  </si>
  <si>
    <t>Restauración</t>
  </si>
  <si>
    <t>BIODIVERSIDAD</t>
  </si>
  <si>
    <t>GRI 304</t>
  </si>
  <si>
    <t>Ventas</t>
  </si>
  <si>
    <t>403.8</t>
  </si>
  <si>
    <t>Peso total de Relave generado el 2024</t>
  </si>
  <si>
    <t>Extracciones de Otras Aguas Manejadas (5)</t>
  </si>
  <si>
    <t>Total (1)</t>
  </si>
  <si>
    <t>Consumo total</t>
  </si>
  <si>
    <t>Reúso y reciclaje de agua operacional (2)</t>
  </si>
  <si>
    <t>Uso de agua operacional (3)</t>
  </si>
  <si>
    <t>Cambio de almacenamiento (4)</t>
  </si>
  <si>
    <t xml:space="preserve">Notas: (1) Incluye aguas operacionales y otras aguas manejadas. (2)  Agua trabajada y tratada a tareas. (3) Agua total a tareas. (4) Variación de volumen en almacenamientos de agua cruda y mixta. (5) Flujo G es OMW pero balancea las compras de agua de ADASA en el balance interno de Codelco </t>
  </si>
  <si>
    <t>Memoria Integrada 2025</t>
  </si>
  <si>
    <t>Reporte de Cambio Climático 2025</t>
  </si>
  <si>
    <t>Durante este periodo, 3.308 proveedores fueron evaluados bajo este modelo</t>
  </si>
  <si>
    <r>
      <t xml:space="preserve">Agua Dulce (total sólidos disueltos </t>
    </r>
    <r>
      <rPr>
        <sz val="11"/>
        <color theme="2" tint="-0.499984740745262"/>
        <rFont val="Calibri"/>
        <family val="2"/>
      </rPr>
      <t>≤</t>
    </r>
    <r>
      <rPr>
        <sz val="11"/>
        <color theme="2" tint="-0.499984740745262"/>
        <rFont val="Aptos Narrow"/>
        <family val="2"/>
        <scheme val="minor"/>
      </rPr>
      <t xml:space="preserve"> 1000 mg/l)</t>
    </r>
  </si>
  <si>
    <t>X*</t>
  </si>
  <si>
    <t>X* Sello The Copper Mark División el Teniente bajo revisión</t>
  </si>
  <si>
    <t>Criterio Market Based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</si>
</sst>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6" formatCode="&quot;$&quot;#,##0;[Red]&quot;$&quot;\-#,##0"/>
    <numFmt numFmtId="41" formatCode="_ * #,##0_ ;_ * \-#,##0_ ;_ * &quot;-&quot;_ ;_ @_ "/>
    <numFmt numFmtId="164" formatCode="0.000"/>
    <numFmt numFmtId="165" formatCode="0.0%"/>
    <numFmt numFmtId="166" formatCode="0.0"/>
  </numFmts>
  <fonts count="74">
    <font>
      <sz val="11"/>
      <color theme="1"/>
      <name val="Aptos Narrow"/>
      <family val="2"/>
      <scheme val="minor"/>
    </font>
    <font>
      <sz val="12"/>
      <color theme="1"/>
      <name val="Aptos Narrow"/>
      <family val="2"/>
      <scheme val="minor"/>
    </font>
    <font>
      <b/>
      <sz val="11"/>
      <color theme="0"/>
      <name val="Aptos Narrow"/>
      <family val="2"/>
      <scheme val="minor"/>
    </font>
    <font>
      <u/>
      <sz val="11"/>
      <color theme="10"/>
      <name val="Aptos Narrow"/>
      <family val="2"/>
      <scheme val="minor"/>
    </font>
    <font>
      <sz val="11"/>
      <color theme="0"/>
      <name val="Aptos Narrow"/>
      <family val="2"/>
      <scheme val="minor"/>
    </font>
    <font>
      <b/>
      <sz val="11"/>
      <color theme="1"/>
      <name val="Aptos Narrow"/>
      <family val="2"/>
      <scheme val="minor"/>
    </font>
    <font>
      <sz val="11"/>
      <color rgb="FF000000"/>
      <name val="Aptos Narrow"/>
      <family val="2"/>
      <scheme val="minor"/>
    </font>
    <font>
      <sz val="10"/>
      <color theme="1"/>
      <name val="Aptos Narrow"/>
      <family val="2"/>
      <scheme val="minor"/>
    </font>
    <font>
      <sz val="10"/>
      <color rgb="FF000000"/>
      <name val="Aptos Narrow"/>
      <family val="2"/>
      <scheme val="minor"/>
    </font>
    <font>
      <sz val="11"/>
      <color rgb="FF000000"/>
      <name val="Aptos Narrow"/>
      <family val="2"/>
    </font>
    <font>
      <sz val="11"/>
      <color theme="1"/>
      <name val="Aptos Narrow"/>
      <family val="2"/>
      <scheme val="minor"/>
    </font>
    <font>
      <sz val="11"/>
      <color theme="1"/>
      <name val="Calibri"/>
      <family val="2"/>
    </font>
    <font>
      <b/>
      <sz val="12"/>
      <color theme="0"/>
      <name val="Aptos Narrow"/>
      <family val="2"/>
      <scheme val="minor"/>
    </font>
    <font>
      <sz val="11"/>
      <color rgb="FF242424"/>
      <name val="Aptos Narrow"/>
      <family val="2"/>
    </font>
    <font>
      <b/>
      <sz val="10"/>
      <color theme="1"/>
      <name val="Arial"/>
      <family val="2"/>
    </font>
    <font>
      <sz val="10"/>
      <color theme="1"/>
      <name val="Calibri"/>
      <family val="2"/>
    </font>
    <font>
      <sz val="10"/>
      <color rgb="FF000000"/>
      <name val="Calibri"/>
      <family val="2"/>
    </font>
    <font>
      <sz val="11"/>
      <color theme="2" tint="-0.749961851863155"/>
      <name val="Aptos Narrow"/>
      <family val="2"/>
      <scheme val="minor"/>
    </font>
    <font>
      <b/>
      <sz val="14"/>
      <color theme="0"/>
      <name val="Aptos Narrow"/>
      <family val="2"/>
      <scheme val="minor"/>
    </font>
    <font>
      <b/>
      <sz val="14"/>
      <color rgb="FFFFFFFF"/>
      <name val="Aptos Narrow"/>
      <family val="2"/>
      <scheme val="minor"/>
    </font>
    <font>
      <b/>
      <sz val="14"/>
      <color theme="5"/>
      <name val="Aptos Narrow (Cuerpo)"/>
    </font>
    <font>
      <b/>
      <sz val="14"/>
      <color theme="1" tint="0.34998626667073579"/>
      <name val="Aptos Narrow"/>
      <family val="2"/>
      <scheme val="minor"/>
    </font>
    <font>
      <b/>
      <sz val="12"/>
      <color theme="1" tint="0.34998626667073579"/>
      <name val="Aptos Narrow"/>
      <family val="2"/>
      <scheme val="minor"/>
    </font>
    <font>
      <b/>
      <sz val="11"/>
      <color theme="1"/>
      <name val="Aptos Narrow"/>
      <family val="2"/>
      <scheme val="minor"/>
    </font>
    <font>
      <b/>
      <sz val="14"/>
      <color theme="1"/>
      <name val="Aptos Narrow"/>
      <family val="2"/>
      <scheme val="minor"/>
    </font>
    <font>
      <i/>
      <u/>
      <sz val="10"/>
      <color rgb="FF33AAB0"/>
      <name val="Aptos Narrow"/>
      <family val="2"/>
      <scheme val="minor"/>
    </font>
    <font>
      <b/>
      <sz val="11"/>
      <color theme="0"/>
      <name val="Aptos Narrow"/>
      <family val="2"/>
      <scheme val="minor"/>
    </font>
    <font>
      <b/>
      <sz val="14"/>
      <color theme="0"/>
      <name val="Aptos Narrow"/>
      <family val="2"/>
      <scheme val="minor"/>
    </font>
    <font>
      <b/>
      <sz val="12"/>
      <color theme="1" tint="0.34998626667073579"/>
      <name val="Aptos Narrow"/>
      <family val="2"/>
      <scheme val="minor"/>
    </font>
    <font>
      <b/>
      <sz val="14"/>
      <color theme="1"/>
      <name val="Aptos Narrow"/>
      <family val="2"/>
      <scheme val="minor"/>
    </font>
    <font>
      <sz val="8"/>
      <name val="Aptos Narrow"/>
      <family val="2"/>
      <scheme val="minor"/>
    </font>
    <font>
      <sz val="11"/>
      <color rgb="FF000000"/>
      <name val="Calibri"/>
      <family val="2"/>
    </font>
    <font>
      <sz val="11"/>
      <color theme="2" tint="-0.749992370372631"/>
      <name val="Aptos Narrow"/>
      <family val="2"/>
      <scheme val="minor"/>
    </font>
    <font>
      <b/>
      <sz val="14"/>
      <color theme="2" tint="-0.499984740745262"/>
      <name val="Aptos Narrow"/>
      <family val="2"/>
      <scheme val="minor"/>
    </font>
    <font>
      <sz val="11"/>
      <color theme="2" tint="-0.749992370372631"/>
      <name val="Calibri"/>
      <family val="2"/>
    </font>
    <font>
      <b/>
      <sz val="11"/>
      <color theme="2" tint="-0.749992370372631"/>
      <name val="Aptos Narrow"/>
      <family val="2"/>
      <scheme val="minor"/>
    </font>
    <font>
      <sz val="14"/>
      <color theme="2" tint="-0.749992370372631"/>
      <name val="Aptos Narrow"/>
      <family val="2"/>
      <scheme val="minor"/>
    </font>
    <font>
      <sz val="9"/>
      <color theme="1"/>
      <name val="Calibri"/>
      <family val="2"/>
    </font>
    <font>
      <sz val="12"/>
      <color rgb="FF000000"/>
      <name val="Aptos Narrow"/>
      <family val="2"/>
      <scheme val="minor"/>
    </font>
    <font>
      <b/>
      <sz val="11"/>
      <color theme="2" tint="-0.499984740745262"/>
      <name val="Aptos Narrow"/>
      <family val="2"/>
      <scheme val="minor"/>
    </font>
    <font>
      <b/>
      <sz val="14"/>
      <color theme="1" tint="0.499984740745262"/>
      <name val="Aptos Narrow"/>
      <family val="2"/>
      <scheme val="minor"/>
    </font>
    <font>
      <sz val="11"/>
      <color theme="1" tint="0.34998626667073579"/>
      <name val="Aptos Narrow"/>
      <family val="2"/>
      <scheme val="minor"/>
    </font>
    <font>
      <i/>
      <sz val="11"/>
      <color theme="1" tint="0.34998626667073579"/>
      <name val="Calibri"/>
      <family val="2"/>
    </font>
    <font>
      <sz val="11"/>
      <color rgb="FFFF0000"/>
      <name val="Aptos Narrow"/>
      <family val="2"/>
      <scheme val="minor"/>
    </font>
    <font>
      <sz val="11"/>
      <color theme="2" tint="-0.499984740745262"/>
      <name val="Aptos Narrow"/>
      <family val="2"/>
      <scheme val="minor"/>
    </font>
    <font>
      <sz val="10"/>
      <color theme="2" tint="-0.499984740745262"/>
      <name val="Aptos Narrow"/>
      <family val="2"/>
      <scheme val="minor"/>
    </font>
    <font>
      <b/>
      <sz val="14"/>
      <color theme="2" tint="-0.749992370372631"/>
      <name val="Aptos Narrow"/>
      <family val="2"/>
      <scheme val="minor"/>
    </font>
    <font>
      <b/>
      <sz val="12"/>
      <color theme="2" tint="-0.749992370372631"/>
      <name val="Aptos Narrow"/>
      <family val="2"/>
      <scheme val="minor"/>
    </font>
    <font>
      <b/>
      <sz val="12"/>
      <color theme="2" tint="-0.499984740745262"/>
      <name val="Aptos Narrow"/>
      <family val="2"/>
      <scheme val="minor"/>
    </font>
    <font>
      <sz val="10"/>
      <color theme="2" tint="-0.499984740745262"/>
      <name val="Calibri"/>
      <family val="2"/>
    </font>
    <font>
      <sz val="11"/>
      <color theme="2" tint="-0.749992370372631"/>
      <name val="Aptos Narrow"/>
      <family val="2"/>
    </font>
    <font>
      <b/>
      <sz val="11"/>
      <color theme="2" tint="-0.749992370372631"/>
      <name val="Calibri"/>
      <family val="2"/>
    </font>
    <font>
      <sz val="12"/>
      <color theme="2" tint="-0.749992370372631"/>
      <name val="Aptos Narrow"/>
      <family val="2"/>
      <scheme val="minor"/>
    </font>
    <font>
      <sz val="10"/>
      <color theme="2" tint="-0.749992370372631"/>
      <name val="Aptos Narrow"/>
      <family val="2"/>
      <scheme val="minor"/>
    </font>
    <font>
      <sz val="12"/>
      <color theme="2" tint="-0.749992370372631"/>
      <name val="Aptos Narrow"/>
      <family val="2"/>
    </font>
    <font>
      <sz val="10"/>
      <name val="Aptos Narrow"/>
      <family val="2"/>
      <scheme val="minor"/>
    </font>
    <font>
      <sz val="11"/>
      <color rgb="FF393939"/>
      <name val="Aptos Narrow"/>
      <family val="2"/>
    </font>
    <font>
      <b/>
      <sz val="11"/>
      <color theme="0"/>
      <name val="Calibri"/>
      <family val="2"/>
    </font>
    <font>
      <b/>
      <sz val="11"/>
      <color rgb="FFFFFFFF"/>
      <name val="Calibri"/>
      <family val="2"/>
    </font>
    <font>
      <sz val="11"/>
      <name val="Calibri"/>
      <family val="2"/>
    </font>
    <font>
      <sz val="11"/>
      <color theme="1" tint="0.249977111117893"/>
      <name val="Aptos Narrow"/>
      <family val="2"/>
      <scheme val="minor"/>
    </font>
    <font>
      <b/>
      <sz val="14"/>
      <color theme="1" tint="0.249977111117893"/>
      <name val="Aptos Narrow"/>
      <family val="2"/>
      <scheme val="minor"/>
    </font>
    <font>
      <sz val="10"/>
      <name val="Arial"/>
      <family val="2"/>
    </font>
    <font>
      <sz val="10"/>
      <color theme="2" tint="-0.749992370372631"/>
      <name val="Calibri"/>
      <family val="2"/>
    </font>
    <font>
      <b/>
      <sz val="11"/>
      <color theme="1" tint="0.34998626667073579"/>
      <name val="Calibri"/>
      <family val="2"/>
    </font>
    <font>
      <i/>
      <sz val="10"/>
      <color theme="2" tint="-0.499984740745262"/>
      <name val="Calibri"/>
      <family val="2"/>
    </font>
    <font>
      <sz val="11"/>
      <color theme="2" tint="-0.499984740745262"/>
      <name val="Calibri"/>
      <family val="2"/>
    </font>
    <font>
      <b/>
      <sz val="11"/>
      <color theme="2" tint="-0.499984740745262"/>
      <name val="Calibri"/>
      <family val="2"/>
    </font>
    <font>
      <sz val="11"/>
      <color theme="2" tint="-0.499984740745262"/>
      <name val="Aptos Narrow"/>
      <family val="2"/>
    </font>
    <font>
      <u/>
      <sz val="11"/>
      <color theme="2" tint="-0.749992370372631"/>
      <name val="Aptos Narrow"/>
      <family val="2"/>
      <scheme val="minor"/>
    </font>
    <font>
      <u/>
      <sz val="10"/>
      <color theme="2" tint="-0.749992370372631"/>
      <name val="Aptos Narrow"/>
      <family val="2"/>
      <scheme val="minor"/>
    </font>
    <font>
      <b/>
      <sz val="10"/>
      <color theme="0"/>
      <name val="Aptos Narrow"/>
      <family val="2"/>
      <scheme val="minor"/>
    </font>
    <font>
      <i/>
      <u/>
      <sz val="10"/>
      <color theme="10"/>
      <name val="Aptos Narrow"/>
      <family val="2"/>
      <scheme val="minor"/>
    </font>
    <font>
      <i/>
      <sz val="10"/>
      <color theme="1"/>
      <name val="Aptos Narrow"/>
      <family val="2"/>
      <scheme val="minor"/>
    </font>
  </fonts>
  <fills count="42">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0" tint="-0.14996795556505021"/>
        <bgColor indexed="65"/>
      </patternFill>
    </fill>
    <fill>
      <patternFill patternType="solid">
        <fgColor theme="2"/>
        <bgColor indexed="64"/>
      </patternFill>
    </fill>
    <fill>
      <patternFill patternType="solid">
        <fgColor theme="0" tint="-0.499984740745262"/>
        <bgColor rgb="FF000000"/>
      </patternFill>
    </fill>
    <fill>
      <patternFill patternType="solid">
        <fgColor theme="0" tint="-4.9989318521683403E-2"/>
        <bgColor indexed="64"/>
      </patternFill>
    </fill>
    <fill>
      <patternFill patternType="solid">
        <fgColor theme="2" tint="-9.9978637043366805E-2"/>
        <bgColor rgb="FF000000"/>
      </patternFill>
    </fill>
    <fill>
      <patternFill patternType="solid">
        <fgColor theme="2" tint="-0.24994659260841701"/>
        <bgColor indexed="65"/>
      </patternFill>
    </fill>
    <fill>
      <patternFill patternType="solid">
        <fgColor rgb="FF33AAB0"/>
      </patternFill>
    </fill>
    <fill>
      <patternFill patternType="solid">
        <fgColor rgb="FFB4DDE1"/>
      </patternFill>
    </fill>
    <fill>
      <patternFill patternType="solid">
        <fgColor rgb="FFB4DDE1"/>
        <bgColor indexed="64"/>
      </patternFill>
    </fill>
    <fill>
      <patternFill patternType="solid">
        <fgColor rgb="FFCCE3F3"/>
        <bgColor indexed="64"/>
      </patternFill>
    </fill>
    <fill>
      <patternFill patternType="solid">
        <fgColor rgb="FF33AAB0"/>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2" tint="-0.499984740745262"/>
        <bgColor rgb="FF000000"/>
      </patternFill>
    </fill>
    <fill>
      <patternFill patternType="solid">
        <fgColor theme="2" tint="-0.499984740745262"/>
        <bgColor indexed="65"/>
      </patternFill>
    </fill>
    <fill>
      <patternFill patternType="solid">
        <fgColor theme="0" tint="-0.249977111117893"/>
        <bgColor indexed="64"/>
      </patternFill>
    </fill>
    <fill>
      <patternFill patternType="solid">
        <fgColor theme="0"/>
        <bgColor rgb="FF000000"/>
      </patternFill>
    </fill>
    <fill>
      <patternFill patternType="solid">
        <fgColor theme="0"/>
      </patternFill>
    </fill>
    <fill>
      <patternFill patternType="solid">
        <fgColor theme="4"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
      <patternFill patternType="solid">
        <fgColor theme="2" tint="-9.9978637043366805E-2"/>
        <bgColor indexed="64"/>
      </patternFill>
    </fill>
    <fill>
      <patternFill patternType="solid">
        <fgColor rgb="FF8ED5E2"/>
        <bgColor indexed="64"/>
      </patternFill>
    </fill>
    <fill>
      <patternFill patternType="solid">
        <fgColor rgb="FFEAEAEA"/>
        <bgColor indexed="64"/>
      </patternFill>
    </fill>
    <fill>
      <patternFill patternType="solid">
        <fgColor theme="0" tint="-0.14999847407452621"/>
        <bgColor indexed="64"/>
      </patternFill>
    </fill>
    <fill>
      <patternFill patternType="solid">
        <fgColor rgb="FF009999"/>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
      <patternFill patternType="solid">
        <fgColor theme="5" tint="0.59999389629810485"/>
        <bgColor indexed="64"/>
      </patternFill>
    </fill>
    <fill>
      <patternFill patternType="solid">
        <fgColor rgb="FF33AAB0"/>
        <bgColor rgb="FF000000"/>
      </patternFill>
    </fill>
    <fill>
      <patternFill patternType="solid">
        <fgColor theme="5" tint="0.59999389629810485"/>
        <bgColor rgb="FF000000"/>
      </patternFill>
    </fill>
    <fill>
      <patternFill patternType="solid">
        <fgColor theme="0" tint="-0.249977111117893"/>
        <bgColor rgb="FF000000"/>
      </patternFill>
    </fill>
    <fill>
      <patternFill patternType="solid">
        <fgColor theme="4" tint="0.59999389629810485"/>
        <bgColor indexed="64"/>
      </patternFill>
    </fill>
    <fill>
      <patternFill patternType="solid">
        <fgColor rgb="FFFBE2D5"/>
        <bgColor rgb="FF000000"/>
      </patternFill>
    </fill>
  </fills>
  <borders count="108">
    <border>
      <left/>
      <right/>
      <top/>
      <bottom/>
      <diagonal/>
    </border>
    <border>
      <left style="thin">
        <color indexed="64"/>
      </left>
      <right style="thin">
        <color indexed="64"/>
      </right>
      <top/>
      <bottom/>
      <diagonal/>
    </border>
    <border>
      <left/>
      <right/>
      <top style="thin">
        <color theme="0" tint="-0.34998626667073579"/>
      </top>
      <bottom/>
      <diagonal/>
    </border>
    <border>
      <left/>
      <right/>
      <top/>
      <bottom style="thin">
        <color theme="0"/>
      </bottom>
      <diagonal/>
    </border>
    <border>
      <left style="thin">
        <color theme="0"/>
      </left>
      <right/>
      <top/>
      <bottom/>
      <diagonal/>
    </border>
    <border>
      <left/>
      <right/>
      <top style="thin">
        <color theme="0" tint="-0.14999847407452621"/>
      </top>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dotted">
        <color theme="0" tint="-0.14999847407452621"/>
      </top>
      <bottom style="thin">
        <color theme="0" tint="-0.14999847407452621"/>
      </bottom>
      <diagonal/>
    </border>
    <border>
      <left/>
      <right/>
      <top/>
      <bottom style="medium">
        <color theme="0" tint="-0.249977111117893"/>
      </bottom>
      <diagonal/>
    </border>
    <border>
      <left/>
      <right/>
      <top/>
      <bottom style="thin">
        <color theme="0" tint="-0.14999847407452621"/>
      </bottom>
      <diagonal/>
    </border>
    <border>
      <left style="medium">
        <color theme="0" tint="-0.249977111117893"/>
      </left>
      <right style="medium">
        <color theme="0" tint="-0.249977111117893"/>
      </right>
      <top/>
      <bottom style="medium">
        <color theme="0" tint="-0.249977111117893"/>
      </bottom>
      <diagonal/>
    </border>
    <border>
      <left/>
      <right/>
      <top style="medium">
        <color theme="0"/>
      </top>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hair">
        <color theme="0"/>
      </left>
      <right style="hair">
        <color theme="0"/>
      </right>
      <top style="hair">
        <color theme="0"/>
      </top>
      <bottom style="hair">
        <color theme="0"/>
      </bottom>
      <diagonal/>
    </border>
    <border>
      <left/>
      <right style="thin">
        <color theme="0"/>
      </right>
      <top style="thin">
        <color theme="0"/>
      </top>
      <bottom/>
      <diagonal/>
    </border>
    <border>
      <left style="dashed">
        <color theme="0" tint="-0.249977111117893"/>
      </left>
      <right/>
      <top/>
      <bottom style="dashed">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left>
      <right style="hair">
        <color theme="0"/>
      </right>
      <top style="hair">
        <color theme="0"/>
      </top>
      <bottom/>
      <diagonal/>
    </border>
    <border>
      <left style="hair">
        <color theme="0"/>
      </left>
      <right/>
      <top style="hair">
        <color theme="0"/>
      </top>
      <bottom style="hair">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dashed">
        <color theme="0" tint="-0.249977111117893"/>
      </bottom>
      <diagonal/>
    </border>
    <border>
      <left style="thin">
        <color theme="0" tint="-0.24994659260841701"/>
      </left>
      <right style="thin">
        <color theme="0" tint="-0.24994659260841701"/>
      </right>
      <top style="thin">
        <color theme="0" tint="-0.24994659260841701"/>
      </top>
      <bottom style="dashed">
        <color theme="0" tint="-0.249977111117893"/>
      </bottom>
      <diagonal/>
    </border>
    <border>
      <left/>
      <right/>
      <top style="slantDashDot">
        <color rgb="FF33AAB0"/>
      </top>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hair">
        <color theme="0"/>
      </left>
      <right/>
      <top style="hair">
        <color theme="0"/>
      </top>
      <bottom style="thin">
        <color theme="0"/>
      </bottom>
      <diagonal/>
    </border>
    <border>
      <left/>
      <right/>
      <top style="hair">
        <color theme="0"/>
      </top>
      <bottom style="thin">
        <color theme="0"/>
      </bottom>
      <diagonal/>
    </border>
    <border>
      <left/>
      <right style="hair">
        <color theme="0"/>
      </right>
      <top style="hair">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top/>
      <bottom style="medium">
        <color theme="0"/>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0"/>
      </right>
      <top style="thin">
        <color theme="2" tint="-0.249977111117893"/>
      </top>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style="thin">
        <color theme="2" tint="-0.249977111117893"/>
      </bottom>
      <diagonal/>
    </border>
    <border>
      <left style="hair">
        <color theme="0"/>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hair">
        <color theme="0"/>
      </left>
      <right style="hair">
        <color theme="0"/>
      </right>
      <top/>
      <bottom/>
      <diagonal/>
    </border>
    <border>
      <left style="thin">
        <color theme="0" tint="-0.14999847407452621"/>
      </left>
      <right/>
      <top style="thin">
        <color theme="0" tint="-0.14999847407452621"/>
      </top>
      <bottom style="thin">
        <color theme="0" tint="-0.14999847407452621"/>
      </bottom>
      <diagonal/>
    </border>
    <border>
      <left style="thin">
        <color theme="0" tint="-0.24994659260841701"/>
      </left>
      <right style="thin">
        <color theme="0" tint="-0.24994659260841701"/>
      </right>
      <top style="thin">
        <color theme="0"/>
      </top>
      <bottom/>
      <diagonal/>
    </border>
    <border>
      <left style="thin">
        <color theme="0" tint="-0.24994659260841701"/>
      </left>
      <right style="thin">
        <color theme="0" tint="-0.24994659260841701"/>
      </right>
      <top style="thin">
        <color theme="0" tint="-0.24994659260841701"/>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499984740745262"/>
      </left>
      <right style="thin">
        <color theme="0" tint="-0.499984740745262"/>
      </right>
      <top style="thin">
        <color theme="0" tint="-0.499984740745262"/>
      </top>
      <bottom/>
      <diagonal/>
    </border>
    <border>
      <left style="thin">
        <color theme="0"/>
      </left>
      <right/>
      <top/>
      <bottom style="thin">
        <color theme="0"/>
      </bottom>
      <diagonal/>
    </border>
    <border>
      <left/>
      <right/>
      <top/>
      <bottom style="thin">
        <color theme="0" tint="-0.34998626667073579"/>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14999847407452621"/>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14999847407452621"/>
      </right>
      <top style="thin">
        <color theme="0" tint="-0.14999847407452621"/>
      </top>
      <bottom/>
      <diagonal/>
    </border>
    <border>
      <left/>
      <right style="thin">
        <color theme="0" tint="-0.14999847407452621"/>
      </right>
      <top style="thin">
        <color theme="2" tint="-9.9978637043366805E-2"/>
      </top>
      <bottom style="thin">
        <color theme="0" tint="-0.14999847407452621"/>
      </bottom>
      <diagonal/>
    </border>
    <border>
      <left/>
      <right style="thin">
        <color theme="0" tint="-0.14999847407452621"/>
      </right>
      <top/>
      <bottom/>
      <diagonal/>
    </border>
    <border>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hair">
        <color theme="0"/>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2" tint="-0.249977111117893"/>
      </top>
      <bottom/>
      <diagonal/>
    </border>
    <border>
      <left/>
      <right/>
      <top style="thin">
        <color theme="2" tint="-0.249977111117893"/>
      </top>
      <bottom/>
      <diagonal/>
    </border>
    <border>
      <left style="thin">
        <color theme="2" tint="-0.249977111117893"/>
      </left>
      <right/>
      <top style="thin">
        <color theme="2" tint="-0.249977111117893"/>
      </top>
      <bottom/>
      <diagonal/>
    </border>
    <border>
      <left style="thin">
        <color theme="2" tint="-0.249977111117893"/>
      </left>
      <right/>
      <top style="thin">
        <color theme="2" tint="-0.249977111117893"/>
      </top>
      <bottom style="thin">
        <color theme="2" tint="-0.249977111117893"/>
      </bottom>
      <diagonal/>
    </border>
    <border>
      <left style="thin">
        <color theme="2" tint="-0.249977111117893"/>
      </left>
      <right/>
      <top/>
      <bottom style="thin">
        <color theme="2" tint="-0.249977111117893"/>
      </bottom>
      <diagonal/>
    </border>
    <border>
      <left/>
      <right/>
      <top/>
      <bottom style="thin">
        <color theme="2" tint="-0.249977111117893"/>
      </bottom>
      <diagonal/>
    </border>
    <border>
      <left/>
      <right style="thin">
        <color theme="0"/>
      </right>
      <top/>
      <bottom/>
      <diagonal/>
    </border>
    <border>
      <left/>
      <right style="thin">
        <color theme="0"/>
      </right>
      <top/>
      <bottom style="thin">
        <color theme="2" tint="-0.249977111117893"/>
      </bottom>
      <diagonal/>
    </border>
    <border>
      <left style="thin">
        <color theme="0"/>
      </left>
      <right/>
      <top/>
      <bottom style="thin">
        <color theme="2" tint="-0.249977111117893"/>
      </bottom>
      <diagonal/>
    </border>
    <border>
      <left style="thin">
        <color theme="0" tint="-0.24994659260841701"/>
      </left>
      <right/>
      <top style="thin">
        <color theme="0" tint="-0.24994659260841701"/>
      </top>
      <bottom style="dashed">
        <color theme="0" tint="-0.249977111117893"/>
      </bottom>
      <diagonal/>
    </border>
    <border>
      <left style="thin">
        <color theme="0" tint="-0.34998626667073579"/>
      </left>
      <right style="thin">
        <color theme="0" tint="-0.34998626667073579"/>
      </right>
      <top style="thin">
        <color theme="0" tint="-0.34998626667073579"/>
      </top>
      <bottom/>
      <diagonal/>
    </border>
    <border>
      <left/>
      <right style="thin">
        <color theme="0" tint="-0.249977111117893"/>
      </right>
      <top/>
      <bottom style="thin">
        <color theme="0"/>
      </bottom>
      <diagonal/>
    </border>
    <border>
      <left/>
      <right/>
      <top style="thin">
        <color theme="2" tint="-0.249977111117893"/>
      </top>
      <bottom style="thin">
        <color theme="2" tint="-0.249977111117893"/>
      </bottom>
      <diagonal/>
    </border>
    <border>
      <left style="thin">
        <color theme="0"/>
      </left>
      <right/>
      <top/>
      <bottom style="thin">
        <color theme="0" tint="-0.249977111117893"/>
      </bottom>
      <diagonal/>
    </border>
    <border>
      <left style="hair">
        <color theme="0"/>
      </left>
      <right/>
      <top style="hair">
        <color theme="0"/>
      </top>
      <bottom/>
      <diagonal/>
    </border>
    <border>
      <left style="thin">
        <color theme="0" tint="-0.14999847407452621"/>
      </left>
      <right/>
      <top style="thin">
        <color theme="0" tint="-0.14999847407452621"/>
      </top>
      <bottom/>
      <diagonal/>
    </border>
    <border>
      <left/>
      <right style="hair">
        <color theme="0"/>
      </right>
      <top/>
      <bottom/>
      <diagonal/>
    </border>
    <border>
      <left/>
      <right style="thin">
        <color theme="0" tint="-0.24994659260841701"/>
      </right>
      <top style="thin">
        <color theme="0" tint="-0.24994659260841701"/>
      </top>
      <bottom/>
      <diagonal/>
    </border>
    <border>
      <left style="thin">
        <color rgb="FFBFBFBF"/>
      </left>
      <right style="thin">
        <color rgb="FFBFBFBF"/>
      </right>
      <top style="thin">
        <color rgb="FFBFBFBF"/>
      </top>
      <bottom style="thin">
        <color rgb="FFBFBFBF"/>
      </bottom>
      <diagonal/>
    </border>
    <border>
      <left style="hair">
        <color theme="0"/>
      </left>
      <right/>
      <top/>
      <bottom style="thin">
        <color theme="0"/>
      </bottom>
      <diagonal/>
    </border>
    <border>
      <left style="medium">
        <color theme="0" tint="-0.14999847407452621"/>
      </left>
      <right/>
      <top style="medium">
        <color theme="0"/>
      </top>
      <bottom style="thin">
        <color theme="0"/>
      </bottom>
      <diagonal/>
    </border>
    <border>
      <left/>
      <right/>
      <top style="medium">
        <color theme="0"/>
      </top>
      <bottom style="thin">
        <color theme="0"/>
      </bottom>
      <diagonal/>
    </border>
    <border>
      <left/>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rgb="FFA6A6A6"/>
      </left>
      <right style="thin">
        <color rgb="FFA6A6A6"/>
      </right>
      <top style="thin">
        <color rgb="FFA6A6A6"/>
      </top>
      <bottom style="thin">
        <color rgb="FFA6A6A6"/>
      </bottom>
      <diagonal/>
    </border>
    <border>
      <left/>
      <right/>
      <top style="thin">
        <color theme="0" tint="-0.24994659260841701"/>
      </top>
      <bottom style="thin">
        <color theme="0" tint="-0.24994659260841701"/>
      </bottom>
      <diagonal/>
    </border>
    <border>
      <left style="thin">
        <color theme="2" tint="-9.9978637043366805E-2"/>
      </left>
      <right style="thin">
        <color theme="2" tint="-9.9978637043366805E-2"/>
      </right>
      <top/>
      <bottom/>
      <diagonal/>
    </border>
    <border>
      <left style="thin">
        <color theme="0" tint="-0.34998626667073579"/>
      </left>
      <right style="thin">
        <color theme="0" tint="-0.34998626667073579"/>
      </right>
      <top/>
      <bottom style="thin">
        <color theme="0" tint="-0.34998626667073579"/>
      </bottom>
      <diagonal/>
    </border>
  </borders>
  <cellStyleXfs count="28">
    <xf numFmtId="0" fontId="0" fillId="0" borderId="0"/>
    <xf numFmtId="0" fontId="3" fillId="0" borderId="0" applyNumberFormat="0" applyFill="0" applyBorder="0" applyAlignment="0" applyProtection="0"/>
    <xf numFmtId="0" fontId="10" fillId="0" borderId="0"/>
    <xf numFmtId="0" fontId="3" fillId="0" borderId="0" applyNumberFormat="0" applyFill="0" applyBorder="0" applyAlignment="0" applyProtection="0"/>
    <xf numFmtId="0" fontId="17" fillId="0" borderId="1" applyAlignment="0">
      <alignment horizontal="left" vertical="center" wrapText="1"/>
    </xf>
    <xf numFmtId="0" fontId="18" fillId="10" borderId="0">
      <alignment horizontal="left" vertical="center" indent="2"/>
    </xf>
    <xf numFmtId="0" fontId="10" fillId="5" borderId="3">
      <alignment horizontal="left" vertical="center" indent="2"/>
    </xf>
    <xf numFmtId="0" fontId="25" fillId="0" borderId="6">
      <alignment horizontal="center" vertical="center"/>
    </xf>
    <xf numFmtId="0" fontId="18" fillId="10" borderId="15">
      <alignment horizontal="center" vertical="center"/>
    </xf>
    <xf numFmtId="0" fontId="18" fillId="0" borderId="24">
      <alignment horizontal="left" vertical="center" indent="2"/>
    </xf>
    <xf numFmtId="0" fontId="25" fillId="0" borderId="8">
      <alignment horizontal="center" vertical="center"/>
    </xf>
    <xf numFmtId="0" fontId="19" fillId="6" borderId="16">
      <alignment horizontal="center" vertical="center" wrapText="1"/>
    </xf>
    <xf numFmtId="0" fontId="7" fillId="7" borderId="9">
      <alignment horizontal="left" vertical="center" wrapText="1" indent="11"/>
    </xf>
    <xf numFmtId="0" fontId="6" fillId="0" borderId="18" applyFont="0">
      <alignment horizontal="center" vertical="center" wrapText="1"/>
    </xf>
    <xf numFmtId="0" fontId="6" fillId="0" borderId="11">
      <alignment horizontal="center" vertical="center" wrapText="1"/>
    </xf>
    <xf numFmtId="0" fontId="8" fillId="0" borderId="17">
      <alignment horizontal="center" vertical="center" wrapText="1"/>
    </xf>
    <xf numFmtId="0" fontId="22" fillId="11" borderId="13">
      <alignment horizontal="center" vertical="center"/>
    </xf>
    <xf numFmtId="0" fontId="10" fillId="5" borderId="13">
      <alignment horizontal="center" vertical="center"/>
    </xf>
    <xf numFmtId="0" fontId="21" fillId="4" borderId="13">
      <alignment horizontal="center" vertical="center"/>
    </xf>
    <xf numFmtId="0" fontId="18" fillId="9" borderId="15">
      <alignment horizontal="center" vertical="center"/>
    </xf>
    <xf numFmtId="0" fontId="8" fillId="0" borderId="17">
      <alignment horizontal="center" vertical="center" wrapText="1"/>
    </xf>
    <xf numFmtId="0" fontId="8" fillId="0" borderId="17">
      <alignment horizontal="left" vertical="center" wrapText="1" indent="8"/>
    </xf>
    <xf numFmtId="9" fontId="10" fillId="0" borderId="0" applyFont="0" applyFill="0" applyBorder="0" applyAlignment="0" applyProtection="0"/>
    <xf numFmtId="41" fontId="10" fillId="0" borderId="0" applyFont="0" applyFill="0" applyBorder="0" applyAlignment="0" applyProtection="0"/>
    <xf numFmtId="0" fontId="3"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62" fillId="0" borderId="0"/>
  </cellStyleXfs>
  <cellXfs count="1039">
    <xf numFmtId="0" fontId="0" fillId="0" borderId="0" xfId="0"/>
    <xf numFmtId="0" fontId="4" fillId="0" borderId="0" xfId="0" applyFont="1" applyAlignment="1">
      <alignment vertical="center"/>
    </xf>
    <xf numFmtId="0" fontId="0" fillId="0" borderId="0" xfId="0" applyAlignment="1">
      <alignment wrapText="1"/>
    </xf>
    <xf numFmtId="0" fontId="0" fillId="0" borderId="0" xfId="0"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wrapText="1"/>
    </xf>
    <xf numFmtId="0" fontId="2" fillId="0" borderId="0" xfId="0" applyFont="1" applyAlignment="1">
      <alignment vertical="center"/>
    </xf>
    <xf numFmtId="0" fontId="0" fillId="0" borderId="2" xfId="0" applyBorder="1" applyAlignment="1">
      <alignment vertical="center"/>
    </xf>
    <xf numFmtId="0" fontId="0" fillId="2" borderId="0" xfId="0" applyFill="1"/>
    <xf numFmtId="0" fontId="11" fillId="0" borderId="0" xfId="0" applyFont="1" applyAlignment="1">
      <alignment horizontal="justify" vertical="center"/>
    </xf>
    <xf numFmtId="0" fontId="0" fillId="0" borderId="0" xfId="0" applyAlignment="1">
      <alignment horizontal="center"/>
    </xf>
    <xf numFmtId="0" fontId="0" fillId="0" borderId="4" xfId="0" applyBorder="1"/>
    <xf numFmtId="0" fontId="0" fillId="0" borderId="0" xfId="0" applyAlignment="1">
      <alignment horizontal="left" indent="2"/>
    </xf>
    <xf numFmtId="0" fontId="10" fillId="5" borderId="3" xfId="6">
      <alignment horizontal="left" vertical="center" indent="2"/>
    </xf>
    <xf numFmtId="0" fontId="18" fillId="10" borderId="0" xfId="5">
      <alignment horizontal="left" vertical="center" indent="2"/>
    </xf>
    <xf numFmtId="0" fontId="18" fillId="10" borderId="15" xfId="8">
      <alignment horizontal="center" vertical="center"/>
    </xf>
    <xf numFmtId="0" fontId="22" fillId="11" borderId="13" xfId="16">
      <alignment horizontal="center" vertical="center"/>
    </xf>
    <xf numFmtId="0" fontId="18" fillId="10" borderId="13" xfId="8" applyBorder="1">
      <alignment horizontal="center" vertical="center"/>
    </xf>
    <xf numFmtId="0" fontId="18" fillId="9" borderId="15" xfId="19">
      <alignment horizontal="center" vertical="center"/>
    </xf>
    <xf numFmtId="0" fontId="25" fillId="0" borderId="7" xfId="7" applyBorder="1">
      <alignment horizontal="center" vertical="center"/>
    </xf>
    <xf numFmtId="0" fontId="25" fillId="0" borderId="5" xfId="7" applyBorder="1">
      <alignment horizontal="center" vertical="center"/>
    </xf>
    <xf numFmtId="0" fontId="1" fillId="0" borderId="0" xfId="0" applyFont="1"/>
    <xf numFmtId="0" fontId="18" fillId="0" borderId="24" xfId="9">
      <alignment horizontal="left" vertical="center" indent="2"/>
    </xf>
    <xf numFmtId="0" fontId="0" fillId="0" borderId="0" xfId="13" applyFont="1" applyBorder="1">
      <alignment horizontal="center" vertical="center" wrapText="1"/>
    </xf>
    <xf numFmtId="0" fontId="24" fillId="0" borderId="0" xfId="9" applyFont="1" applyBorder="1">
      <alignment horizontal="left" vertical="center" indent="2"/>
    </xf>
    <xf numFmtId="0" fontId="18" fillId="10" borderId="15" xfId="8" applyAlignment="1">
      <alignment vertical="center"/>
    </xf>
    <xf numFmtId="0" fontId="0" fillId="7" borderId="18" xfId="13" applyFont="1" applyFill="1">
      <alignment horizontal="center" vertical="center" wrapText="1"/>
    </xf>
    <xf numFmtId="0" fontId="9" fillId="7" borderId="18" xfId="13" applyFont="1" applyFill="1">
      <alignment horizontal="center" vertical="center" wrapText="1"/>
    </xf>
    <xf numFmtId="0" fontId="22" fillId="16" borderId="13" xfId="16" applyFill="1">
      <alignment horizontal="center" vertical="center"/>
    </xf>
    <xf numFmtId="0" fontId="4" fillId="18" borderId="39" xfId="16" applyFont="1" applyFill="1" applyBorder="1">
      <alignment horizontal="center" vertical="center"/>
    </xf>
    <xf numFmtId="0" fontId="22" fillId="2" borderId="13" xfId="16" applyFill="1">
      <alignment horizontal="center" vertical="center"/>
    </xf>
    <xf numFmtId="0" fontId="0" fillId="2" borderId="0" xfId="0" applyFill="1" applyAlignment="1">
      <alignment horizontal="center" vertical="center"/>
    </xf>
    <xf numFmtId="0" fontId="0" fillId="2" borderId="18" xfId="13" applyFont="1" applyFill="1">
      <alignment horizontal="center" vertical="center" wrapText="1"/>
    </xf>
    <xf numFmtId="0" fontId="0" fillId="2" borderId="0" xfId="13" applyFont="1" applyFill="1" applyBorder="1">
      <alignment horizontal="center" vertical="center" wrapText="1"/>
    </xf>
    <xf numFmtId="3" fontId="11" fillId="2" borderId="0" xfId="0" applyNumberFormat="1" applyFont="1" applyFill="1" applyAlignment="1">
      <alignment horizontal="center" vertical="center" wrapText="1"/>
    </xf>
    <xf numFmtId="3" fontId="0" fillId="2" borderId="0" xfId="0" applyNumberFormat="1" applyFill="1"/>
    <xf numFmtId="0" fontId="19" fillId="20" borderId="16" xfId="11" applyFill="1">
      <alignment horizontal="center" vertical="center" wrapText="1"/>
    </xf>
    <xf numFmtId="0" fontId="18" fillId="2" borderId="0" xfId="19" applyFill="1" applyBorder="1">
      <alignment horizontal="center" vertical="center"/>
    </xf>
    <xf numFmtId="0" fontId="22" fillId="21" borderId="31" xfId="16" applyFill="1" applyBorder="1">
      <alignment horizontal="center" vertical="center"/>
    </xf>
    <xf numFmtId="0" fontId="10" fillId="5" borderId="43" xfId="17" applyBorder="1">
      <alignment horizontal="center" vertical="center"/>
    </xf>
    <xf numFmtId="0" fontId="0" fillId="12" borderId="43" xfId="13" applyFont="1" applyFill="1" applyBorder="1">
      <alignment horizontal="center" vertical="center" wrapText="1"/>
    </xf>
    <xf numFmtId="0" fontId="27" fillId="19" borderId="43" xfId="8" applyFont="1" applyFill="1" applyBorder="1">
      <alignment horizontal="center" vertical="center"/>
    </xf>
    <xf numFmtId="0" fontId="18" fillId="19" borderId="43" xfId="8" applyFill="1" applyBorder="1">
      <alignment horizontal="center" vertical="center"/>
    </xf>
    <xf numFmtId="0" fontId="0" fillId="19" borderId="43" xfId="0" applyFill="1" applyBorder="1" applyAlignment="1">
      <alignment horizontal="center"/>
    </xf>
    <xf numFmtId="0" fontId="36" fillId="12" borderId="43" xfId="8" applyFont="1" applyFill="1" applyBorder="1">
      <alignment horizontal="center" vertical="center"/>
    </xf>
    <xf numFmtId="0" fontId="36" fillId="19" borderId="43" xfId="8" applyFont="1" applyFill="1" applyBorder="1">
      <alignment horizontal="center" vertical="center"/>
    </xf>
    <xf numFmtId="0" fontId="28" fillId="11" borderId="13" xfId="16" applyFont="1" applyAlignment="1">
      <alignment vertical="center"/>
    </xf>
    <xf numFmtId="0" fontId="37" fillId="0" borderId="0" xfId="0" applyFont="1" applyAlignment="1">
      <alignment vertical="center"/>
    </xf>
    <xf numFmtId="0" fontId="18" fillId="24" borderId="19" xfId="19" applyFill="1" applyBorder="1">
      <alignment horizontal="center" vertical="center"/>
    </xf>
    <xf numFmtId="0" fontId="11" fillId="0" borderId="0" xfId="0" applyFont="1" applyAlignment="1">
      <alignment horizontal="left" vertical="center"/>
    </xf>
    <xf numFmtId="0" fontId="29" fillId="0" borderId="0" xfId="9" applyFont="1" applyBorder="1">
      <alignment horizontal="left" vertical="center" indent="2"/>
    </xf>
    <xf numFmtId="0" fontId="26" fillId="9" borderId="19" xfId="19" applyFont="1" applyBorder="1">
      <alignment horizontal="center" vertical="center"/>
    </xf>
    <xf numFmtId="0" fontId="2" fillId="9" borderId="19" xfId="19" applyFont="1" applyBorder="1">
      <alignment horizontal="center" vertical="center"/>
    </xf>
    <xf numFmtId="0" fontId="18" fillId="9" borderId="20" xfId="19" applyBorder="1">
      <alignment horizontal="center" vertical="center"/>
    </xf>
    <xf numFmtId="0" fontId="0" fillId="7" borderId="52" xfId="13" applyFont="1" applyFill="1" applyBorder="1">
      <alignment horizontal="center" vertical="center" wrapText="1"/>
    </xf>
    <xf numFmtId="0" fontId="22" fillId="16" borderId="16" xfId="16" applyFill="1" applyBorder="1">
      <alignment horizontal="center" vertical="center"/>
    </xf>
    <xf numFmtId="0" fontId="22" fillId="16" borderId="31" xfId="16" applyFill="1" applyBorder="1">
      <alignment horizontal="center" vertical="center"/>
    </xf>
    <xf numFmtId="0" fontId="0" fillId="2" borderId="0" xfId="0" applyFill="1" applyAlignment="1">
      <alignment horizontal="center"/>
    </xf>
    <xf numFmtId="0" fontId="18" fillId="9" borderId="52" xfId="19" applyBorder="1">
      <alignment horizontal="center" vertical="center"/>
    </xf>
    <xf numFmtId="0" fontId="19" fillId="0" borderId="16" xfId="11" applyFill="1">
      <alignment horizontal="center" vertical="center" wrapText="1"/>
    </xf>
    <xf numFmtId="0" fontId="14" fillId="0" borderId="55" xfId="0" applyFont="1" applyBorder="1" applyAlignment="1">
      <alignment horizontal="center" vertical="center" wrapText="1"/>
    </xf>
    <xf numFmtId="41" fontId="2" fillId="22" borderId="52" xfId="23" applyFont="1" applyFill="1" applyBorder="1" applyAlignment="1">
      <alignment horizontal="right" wrapText="1"/>
    </xf>
    <xf numFmtId="2" fontId="18" fillId="9" borderId="52" xfId="19" applyNumberFormat="1" applyBorder="1" applyAlignment="1">
      <alignment horizontal="right" vertical="center"/>
    </xf>
    <xf numFmtId="2" fontId="18" fillId="10" borderId="52" xfId="8" applyNumberFormat="1" applyBorder="1" applyAlignment="1">
      <alignment horizontal="right" vertical="center"/>
    </xf>
    <xf numFmtId="0" fontId="4" fillId="30" borderId="52" xfId="0" applyFont="1" applyFill="1" applyBorder="1" applyAlignment="1">
      <alignment horizontal="center"/>
    </xf>
    <xf numFmtId="2" fontId="2" fillId="22" borderId="52" xfId="19" applyNumberFormat="1" applyFont="1" applyFill="1" applyBorder="1" applyAlignment="1">
      <alignment horizontal="right" vertical="center"/>
    </xf>
    <xf numFmtId="0" fontId="2" fillId="22" borderId="52" xfId="0" applyFont="1" applyFill="1" applyBorder="1" applyAlignment="1">
      <alignment horizontal="center" wrapText="1"/>
    </xf>
    <xf numFmtId="0" fontId="32" fillId="22" borderId="52" xfId="0" applyFont="1" applyFill="1" applyBorder="1" applyAlignment="1">
      <alignment vertical="center"/>
    </xf>
    <xf numFmtId="0" fontId="18" fillId="10" borderId="52" xfId="8" applyBorder="1">
      <alignment horizontal="center" vertical="center"/>
    </xf>
    <xf numFmtId="0" fontId="2" fillId="22" borderId="52" xfId="19" applyFont="1" applyFill="1" applyBorder="1" applyAlignment="1">
      <alignment horizontal="center" vertical="center" wrapText="1"/>
    </xf>
    <xf numFmtId="0" fontId="2" fillId="14" borderId="52" xfId="0" applyFont="1" applyFill="1" applyBorder="1" applyAlignment="1">
      <alignment horizontal="right" vertical="center"/>
    </xf>
    <xf numFmtId="0" fontId="4" fillId="30" borderId="52" xfId="0" applyFont="1" applyFill="1" applyBorder="1" applyAlignment="1">
      <alignment horizontal="right"/>
    </xf>
    <xf numFmtId="0" fontId="43" fillId="0" borderId="0" xfId="0" applyFont="1"/>
    <xf numFmtId="0" fontId="18" fillId="10" borderId="19" xfId="8" applyBorder="1">
      <alignment horizontal="center" vertical="center"/>
    </xf>
    <xf numFmtId="0" fontId="32" fillId="5" borderId="13" xfId="17" applyFont="1">
      <alignment horizontal="center" vertical="center"/>
    </xf>
    <xf numFmtId="0" fontId="32" fillId="5" borderId="14" xfId="17" applyFont="1" applyBorder="1">
      <alignment horizontal="center" vertical="center"/>
    </xf>
    <xf numFmtId="0" fontId="47" fillId="11" borderId="12" xfId="16" applyFont="1" applyBorder="1">
      <alignment horizontal="center" vertical="center"/>
    </xf>
    <xf numFmtId="0" fontId="47" fillId="11" borderId="0" xfId="16" applyFont="1" applyBorder="1">
      <alignment horizontal="center" vertical="center"/>
    </xf>
    <xf numFmtId="0" fontId="42" fillId="0" borderId="0" xfId="0" applyFont="1" applyAlignment="1">
      <alignment vertical="center"/>
    </xf>
    <xf numFmtId="0" fontId="44" fillId="0" borderId="52" xfId="13" applyFont="1" applyBorder="1">
      <alignment horizontal="center" vertical="center" wrapText="1"/>
    </xf>
    <xf numFmtId="0" fontId="0" fillId="15" borderId="52" xfId="0" applyFill="1" applyBorder="1"/>
    <xf numFmtId="0" fontId="18" fillId="10" borderId="52" xfId="5" applyBorder="1" applyAlignment="1">
      <alignment vertical="center"/>
    </xf>
    <xf numFmtId="0" fontId="49" fillId="0" borderId="52" xfId="13" applyFont="1" applyBorder="1" applyAlignment="1">
      <alignment horizontal="right" vertical="center" wrapText="1" indent="9"/>
    </xf>
    <xf numFmtId="0" fontId="15" fillId="0" borderId="0" xfId="13" applyFont="1" applyBorder="1" applyAlignment="1">
      <alignment horizontal="right" vertical="center" wrapText="1" indent="9"/>
    </xf>
    <xf numFmtId="0" fontId="48" fillId="11" borderId="13" xfId="16" applyFont="1">
      <alignment horizontal="center" vertical="center"/>
    </xf>
    <xf numFmtId="0" fontId="39" fillId="0" borderId="0" xfId="0" applyFont="1"/>
    <xf numFmtId="0" fontId="44" fillId="0" borderId="0" xfId="0" applyFont="1"/>
    <xf numFmtId="0" fontId="44" fillId="2" borderId="0" xfId="0" applyFont="1" applyFill="1"/>
    <xf numFmtId="0" fontId="48" fillId="11" borderId="52" xfId="16" applyFont="1" applyBorder="1">
      <alignment horizontal="center" vertical="center"/>
    </xf>
    <xf numFmtId="0" fontId="18" fillId="2" borderId="46" xfId="8" applyFill="1" applyBorder="1">
      <alignment horizontal="center" vertical="center"/>
    </xf>
    <xf numFmtId="0" fontId="37" fillId="0" borderId="0" xfId="0" applyFont="1"/>
    <xf numFmtId="0" fontId="18" fillId="2" borderId="0" xfId="8" applyFill="1" applyBorder="1" applyAlignment="1">
      <alignment vertical="center"/>
    </xf>
    <xf numFmtId="0" fontId="18" fillId="2" borderId="0" xfId="8" applyFill="1" applyBorder="1">
      <alignment horizontal="center" vertical="center"/>
    </xf>
    <xf numFmtId="0" fontId="31" fillId="0" borderId="52" xfId="0" applyFont="1" applyBorder="1" applyAlignment="1">
      <alignment horizontal="center" vertical="center"/>
    </xf>
    <xf numFmtId="0" fontId="12" fillId="14" borderId="33" xfId="16" applyFont="1" applyFill="1" applyBorder="1">
      <alignment horizontal="center" vertical="center"/>
    </xf>
    <xf numFmtId="0" fontId="10" fillId="26" borderId="52" xfId="17" applyFill="1" applyBorder="1">
      <alignment horizontal="center" vertical="center"/>
    </xf>
    <xf numFmtId="0" fontId="31" fillId="23" borderId="52" xfId="0" applyFont="1" applyFill="1" applyBorder="1" applyAlignment="1">
      <alignment horizontal="center"/>
    </xf>
    <xf numFmtId="0" fontId="0" fillId="23" borderId="52" xfId="13" applyFont="1" applyFill="1" applyBorder="1">
      <alignment horizontal="center" vertical="center" wrapText="1"/>
    </xf>
    <xf numFmtId="41" fontId="4" fillId="14" borderId="52" xfId="23" applyFont="1" applyFill="1" applyBorder="1" applyAlignment="1">
      <alignment horizontal="center"/>
    </xf>
    <xf numFmtId="41" fontId="4" fillId="30" borderId="52" xfId="23" applyFont="1" applyFill="1" applyBorder="1" applyAlignment="1">
      <alignment horizontal="center"/>
    </xf>
    <xf numFmtId="0" fontId="47" fillId="11" borderId="52" xfId="16" applyFont="1" applyBorder="1">
      <alignment horizontal="center" vertical="center"/>
    </xf>
    <xf numFmtId="0" fontId="32" fillId="12" borderId="52" xfId="17" applyFont="1" applyFill="1" applyBorder="1">
      <alignment horizontal="center" vertical="center"/>
    </xf>
    <xf numFmtId="0" fontId="35" fillId="14" borderId="52" xfId="0" applyFont="1" applyFill="1" applyBorder="1"/>
    <xf numFmtId="0" fontId="35" fillId="14" borderId="52" xfId="0" applyFont="1" applyFill="1" applyBorder="1" applyAlignment="1">
      <alignment horizontal="right"/>
    </xf>
    <xf numFmtId="0" fontId="32" fillId="0" borderId="52" xfId="17" applyFont="1" applyFill="1" applyBorder="1">
      <alignment horizontal="center" vertical="center"/>
    </xf>
    <xf numFmtId="0" fontId="32" fillId="14" borderId="52" xfId="13" applyFont="1" applyFill="1" applyBorder="1">
      <alignment horizontal="center" vertical="center" wrapText="1"/>
    </xf>
    <xf numFmtId="41" fontId="32" fillId="14" borderId="52" xfId="0" applyNumberFormat="1" applyFont="1" applyFill="1" applyBorder="1" applyAlignment="1">
      <alignment horizontal="right"/>
    </xf>
    <xf numFmtId="2" fontId="46" fillId="10" borderId="52" xfId="8" applyNumberFormat="1" applyFont="1" applyBorder="1" applyAlignment="1">
      <alignment horizontal="right" vertical="center" indent="3"/>
    </xf>
    <xf numFmtId="0" fontId="51" fillId="23" borderId="50" xfId="0" applyFont="1" applyFill="1" applyBorder="1" applyAlignment="1">
      <alignment vertical="center" wrapText="1"/>
    </xf>
    <xf numFmtId="0" fontId="32" fillId="23" borderId="26" xfId="17" applyFont="1" applyFill="1" applyBorder="1">
      <alignment horizontal="center" vertical="center"/>
    </xf>
    <xf numFmtId="0" fontId="32" fillId="5" borderId="52" xfId="17" applyFont="1" applyBorder="1">
      <alignment horizontal="center" vertical="center"/>
    </xf>
    <xf numFmtId="0" fontId="32" fillId="0" borderId="50" xfId="13" applyFont="1" applyBorder="1">
      <alignment horizontal="center" vertical="center" wrapText="1"/>
    </xf>
    <xf numFmtId="0" fontId="32" fillId="7" borderId="18" xfId="13" applyFont="1" applyFill="1">
      <alignment horizontal="center" vertical="center" wrapText="1"/>
    </xf>
    <xf numFmtId="0" fontId="19" fillId="6" borderId="52" xfId="11" applyBorder="1">
      <alignment horizontal="center" vertical="center" wrapText="1"/>
    </xf>
    <xf numFmtId="0" fontId="11" fillId="15" borderId="52" xfId="0" applyFont="1" applyFill="1" applyBorder="1" applyAlignment="1">
      <alignment horizontal="left" vertical="center"/>
    </xf>
    <xf numFmtId="0" fontId="40" fillId="9" borderId="52" xfId="19" applyFont="1" applyBorder="1">
      <alignment horizontal="center" vertical="center"/>
    </xf>
    <xf numFmtId="0" fontId="18" fillId="10" borderId="52" xfId="5" applyBorder="1">
      <alignment horizontal="left" vertical="center" indent="2"/>
    </xf>
    <xf numFmtId="0" fontId="49" fillId="0" borderId="52" xfId="13" applyFont="1" applyBorder="1">
      <alignment horizontal="center" vertical="center" wrapText="1"/>
    </xf>
    <xf numFmtId="165" fontId="44" fillId="0" borderId="52" xfId="13" applyNumberFormat="1" applyFont="1" applyBorder="1">
      <alignment horizontal="center" vertical="center" wrapText="1"/>
    </xf>
    <xf numFmtId="0" fontId="44" fillId="7" borderId="52" xfId="6" applyFont="1" applyFill="1" applyBorder="1">
      <alignment horizontal="left" vertical="center" indent="2"/>
    </xf>
    <xf numFmtId="0" fontId="44" fillId="7" borderId="52" xfId="0" applyFont="1" applyFill="1" applyBorder="1" applyAlignment="1">
      <alignment horizontal="center"/>
    </xf>
    <xf numFmtId="0" fontId="44" fillId="7" borderId="52" xfId="13" applyFont="1" applyFill="1" applyBorder="1" applyAlignment="1">
      <alignment horizontal="left" vertical="center" wrapText="1"/>
    </xf>
    <xf numFmtId="0" fontId="5" fillId="5" borderId="0" xfId="0" applyFont="1" applyFill="1" applyAlignment="1">
      <alignment horizontal="center" vertical="center"/>
    </xf>
    <xf numFmtId="0" fontId="16" fillId="7" borderId="43" xfId="0" applyFont="1" applyFill="1" applyBorder="1" applyAlignment="1">
      <alignment horizontal="center" vertical="center"/>
    </xf>
    <xf numFmtId="0" fontId="36" fillId="7" borderId="43" xfId="8" applyFont="1" applyFill="1" applyBorder="1">
      <alignment horizontal="center" vertical="center"/>
    </xf>
    <xf numFmtId="0" fontId="31" fillId="7" borderId="52" xfId="0" applyFont="1" applyFill="1" applyBorder="1" applyAlignment="1">
      <alignment horizontal="center"/>
    </xf>
    <xf numFmtId="0" fontId="0" fillId="7" borderId="47" xfId="13" applyFont="1" applyFill="1" applyBorder="1">
      <alignment horizontal="center" vertical="center" wrapText="1"/>
    </xf>
    <xf numFmtId="0" fontId="0" fillId="7" borderId="51" xfId="13" applyFont="1" applyFill="1" applyBorder="1">
      <alignment horizontal="center" vertical="center" wrapText="1"/>
    </xf>
    <xf numFmtId="0" fontId="10" fillId="7" borderId="48" xfId="17" applyFill="1" applyBorder="1">
      <alignment horizontal="center" vertical="center"/>
    </xf>
    <xf numFmtId="0" fontId="10" fillId="7" borderId="21" xfId="17" applyFill="1" applyBorder="1">
      <alignment horizontal="center" vertical="center"/>
    </xf>
    <xf numFmtId="0" fontId="50" fillId="7" borderId="50" xfId="13" applyFont="1" applyFill="1" applyBorder="1" applyAlignment="1">
      <alignment horizontal="left" vertical="center" wrapText="1"/>
    </xf>
    <xf numFmtId="0" fontId="32" fillId="7" borderId="26" xfId="17" applyFont="1" applyFill="1" applyBorder="1">
      <alignment horizontal="center" vertical="center"/>
    </xf>
    <xf numFmtId="0" fontId="34" fillId="7" borderId="50" xfId="0" applyFont="1" applyFill="1" applyBorder="1" applyAlignment="1">
      <alignment vertical="center"/>
    </xf>
    <xf numFmtId="0" fontId="32" fillId="7" borderId="52" xfId="13" applyFont="1" applyFill="1" applyBorder="1">
      <alignment horizontal="center" vertical="center" wrapText="1"/>
    </xf>
    <xf numFmtId="0" fontId="50" fillId="7" borderId="52" xfId="13" applyFont="1" applyFill="1" applyBorder="1">
      <alignment horizontal="center" vertical="center" wrapText="1"/>
    </xf>
    <xf numFmtId="0" fontId="52" fillId="0" borderId="43" xfId="8" applyFont="1" applyFill="1" applyBorder="1">
      <alignment horizontal="center" vertical="center"/>
    </xf>
    <xf numFmtId="0" fontId="52" fillId="12" borderId="43" xfId="8" applyFont="1" applyFill="1" applyBorder="1">
      <alignment horizontal="center" vertical="center"/>
    </xf>
    <xf numFmtId="0" fontId="38" fillId="12" borderId="43" xfId="0" applyFont="1" applyFill="1" applyBorder="1" applyAlignment="1">
      <alignment horizontal="center" vertical="center"/>
    </xf>
    <xf numFmtId="0" fontId="52" fillId="19" borderId="43" xfId="8" applyFont="1" applyFill="1" applyBorder="1">
      <alignment horizontal="center" vertical="center"/>
    </xf>
    <xf numFmtId="0" fontId="12" fillId="19" borderId="43" xfId="8" applyFont="1" applyFill="1" applyBorder="1">
      <alignment horizontal="center" vertical="center"/>
    </xf>
    <xf numFmtId="0" fontId="38" fillId="19" borderId="43" xfId="0" applyFont="1" applyFill="1" applyBorder="1" applyAlignment="1">
      <alignment horizontal="center" vertical="center"/>
    </xf>
    <xf numFmtId="2" fontId="1" fillId="0" borderId="43" xfId="13" applyNumberFormat="1" applyFont="1" applyBorder="1">
      <alignment horizontal="center" vertical="center" wrapText="1"/>
    </xf>
    <xf numFmtId="2" fontId="1" fillId="14" borderId="44" xfId="17" applyNumberFormat="1" applyFont="1" applyFill="1" applyBorder="1" applyAlignment="1">
      <alignment horizontal="right" vertical="center" indent="1"/>
    </xf>
    <xf numFmtId="2" fontId="1" fillId="14" borderId="44" xfId="13" applyNumberFormat="1" applyFont="1" applyFill="1" applyBorder="1" applyAlignment="1">
      <alignment horizontal="right" vertical="center" wrapText="1" indent="1"/>
    </xf>
    <xf numFmtId="2" fontId="1" fillId="0" borderId="52" xfId="17" applyNumberFormat="1" applyFont="1" applyFill="1" applyBorder="1">
      <alignment horizontal="center" vertical="center"/>
    </xf>
    <xf numFmtId="2" fontId="1" fillId="0" borderId="52" xfId="13" applyNumberFormat="1" applyFont="1" applyBorder="1">
      <alignment horizontal="center" vertical="center" wrapText="1"/>
    </xf>
    <xf numFmtId="2" fontId="1" fillId="23" borderId="52" xfId="17" applyNumberFormat="1" applyFont="1" applyFill="1" applyBorder="1">
      <alignment horizontal="center" vertical="center"/>
    </xf>
    <xf numFmtId="2" fontId="12" fillId="2" borderId="0" xfId="8" applyNumberFormat="1" applyFont="1" applyFill="1" applyBorder="1" applyAlignment="1">
      <alignment vertical="center"/>
    </xf>
    <xf numFmtId="2" fontId="1" fillId="2" borderId="0" xfId="13" applyNumberFormat="1" applyFont="1" applyFill="1" applyBorder="1" applyAlignment="1">
      <alignment horizontal="right" vertical="center" wrapText="1" indent="1"/>
    </xf>
    <xf numFmtId="0" fontId="0" fillId="7" borderId="68" xfId="13" applyFont="1" applyFill="1" applyBorder="1">
      <alignment horizontal="center" vertical="center" wrapText="1"/>
    </xf>
    <xf numFmtId="0" fontId="0" fillId="7" borderId="69" xfId="13" applyFont="1" applyFill="1" applyBorder="1">
      <alignment horizontal="center" vertical="center" wrapText="1"/>
    </xf>
    <xf numFmtId="0" fontId="0" fillId="7" borderId="6" xfId="13" applyFont="1" applyFill="1" applyBorder="1">
      <alignment horizontal="center" vertical="center" wrapText="1"/>
    </xf>
    <xf numFmtId="0" fontId="0" fillId="7" borderId="70" xfId="13" applyFont="1" applyFill="1" applyBorder="1">
      <alignment horizontal="center" vertical="center" wrapText="1"/>
    </xf>
    <xf numFmtId="0" fontId="0" fillId="7" borderId="65" xfId="13" applyFont="1" applyFill="1" applyBorder="1">
      <alignment horizontal="center" vertical="center" wrapText="1"/>
    </xf>
    <xf numFmtId="10" fontId="1" fillId="0" borderId="52" xfId="22" applyNumberFormat="1" applyFont="1" applyFill="1" applyBorder="1" applyAlignment="1">
      <alignment horizontal="center" vertical="center"/>
    </xf>
    <xf numFmtId="165" fontId="1" fillId="0" borderId="52" xfId="22" applyNumberFormat="1" applyFont="1" applyFill="1" applyBorder="1" applyAlignment="1">
      <alignment horizontal="center" vertical="center"/>
    </xf>
    <xf numFmtId="9" fontId="1" fillId="0" borderId="52" xfId="22" applyFont="1" applyBorder="1" applyAlignment="1">
      <alignment horizontal="center"/>
    </xf>
    <xf numFmtId="0" fontId="8" fillId="0" borderId="52" xfId="13" applyFont="1" applyBorder="1">
      <alignment horizontal="center" vertical="center" wrapText="1"/>
    </xf>
    <xf numFmtId="0" fontId="32" fillId="19" borderId="52" xfId="17" applyFont="1" applyFill="1" applyBorder="1">
      <alignment horizontal="center" vertical="center"/>
    </xf>
    <xf numFmtId="0" fontId="12" fillId="14" borderId="52" xfId="16" applyFont="1" applyFill="1" applyBorder="1">
      <alignment horizontal="center" vertical="center"/>
    </xf>
    <xf numFmtId="2" fontId="38" fillId="12" borderId="43" xfId="0" applyNumberFormat="1" applyFont="1" applyFill="1" applyBorder="1" applyAlignment="1">
      <alignment horizontal="center" vertical="center"/>
    </xf>
    <xf numFmtId="9" fontId="0" fillId="0" borderId="0" xfId="22" applyFont="1"/>
    <xf numFmtId="10" fontId="0" fillId="0" borderId="0" xfId="22" applyNumberFormat="1" applyFont="1" applyAlignment="1">
      <alignment vertical="top"/>
    </xf>
    <xf numFmtId="0" fontId="18" fillId="6" borderId="52" xfId="11" applyFont="1" applyBorder="1">
      <alignment horizontal="center" vertical="center" wrapText="1"/>
    </xf>
    <xf numFmtId="0" fontId="41" fillId="0" borderId="0" xfId="0" applyFont="1"/>
    <xf numFmtId="0" fontId="47" fillId="11" borderId="13" xfId="16" applyFont="1">
      <alignment horizontal="center" vertical="center"/>
    </xf>
    <xf numFmtId="0" fontId="53" fillId="5" borderId="52" xfId="13" applyFont="1" applyFill="1" applyBorder="1">
      <alignment horizontal="center" vertical="center" wrapText="1"/>
    </xf>
    <xf numFmtId="0" fontId="53" fillId="0" borderId="52" xfId="15" applyFont="1" applyBorder="1">
      <alignment horizontal="center" vertical="center" wrapText="1"/>
    </xf>
    <xf numFmtId="0" fontId="53" fillId="19" borderId="52" xfId="13" applyFont="1" applyFill="1" applyBorder="1">
      <alignment horizontal="center" vertical="center" wrapText="1"/>
    </xf>
    <xf numFmtId="0" fontId="53" fillId="19" borderId="52" xfId="15" applyFont="1" applyFill="1" applyBorder="1">
      <alignment horizontal="center" vertical="center" wrapText="1"/>
    </xf>
    <xf numFmtId="0" fontId="46" fillId="6" borderId="52" xfId="11" applyFont="1" applyBorder="1">
      <alignment horizontal="center" vertical="center" wrapText="1"/>
    </xf>
    <xf numFmtId="0" fontId="53" fillId="16" borderId="52" xfId="15" applyFont="1" applyFill="1" applyBorder="1">
      <alignment horizontal="center" vertical="center" wrapText="1"/>
    </xf>
    <xf numFmtId="0" fontId="32" fillId="16" borderId="52" xfId="17" applyFont="1" applyFill="1" applyBorder="1">
      <alignment horizontal="center" vertical="center"/>
    </xf>
    <xf numFmtId="0" fontId="53" fillId="3" borderId="52" xfId="15" applyFont="1" applyFill="1" applyBorder="1">
      <alignment horizontal="center" vertical="center" wrapText="1"/>
    </xf>
    <xf numFmtId="0" fontId="32" fillId="3" borderId="52" xfId="17" applyFont="1" applyFill="1" applyBorder="1">
      <alignment horizontal="center" vertical="center"/>
    </xf>
    <xf numFmtId="165" fontId="53" fillId="0" borderId="52" xfId="22" applyNumberFormat="1" applyFont="1" applyBorder="1" applyAlignment="1">
      <alignment horizontal="center" vertical="center" wrapText="1"/>
    </xf>
    <xf numFmtId="165" fontId="53" fillId="2" borderId="52" xfId="22" applyNumberFormat="1" applyFont="1" applyFill="1" applyBorder="1" applyAlignment="1">
      <alignment horizontal="center" vertical="center" wrapText="1"/>
    </xf>
    <xf numFmtId="165" fontId="32" fillId="5" borderId="52" xfId="22" applyNumberFormat="1" applyFont="1" applyFill="1" applyBorder="1" applyAlignment="1">
      <alignment horizontal="center" vertical="center"/>
    </xf>
    <xf numFmtId="165" fontId="53" fillId="19" borderId="52" xfId="22" applyNumberFormat="1" applyFont="1" applyFill="1" applyBorder="1" applyAlignment="1">
      <alignment horizontal="center" vertical="center" wrapText="1"/>
    </xf>
    <xf numFmtId="165" fontId="32" fillId="19" borderId="52" xfId="22" applyNumberFormat="1" applyFont="1" applyFill="1" applyBorder="1" applyAlignment="1">
      <alignment horizontal="center" vertical="center"/>
    </xf>
    <xf numFmtId="165" fontId="53" fillId="7" borderId="52" xfId="22" applyNumberFormat="1" applyFont="1" applyFill="1" applyBorder="1" applyAlignment="1">
      <alignment horizontal="center" vertical="center" wrapText="1"/>
    </xf>
    <xf numFmtId="0" fontId="47" fillId="2" borderId="0" xfId="16" applyFont="1" applyFill="1" applyBorder="1">
      <alignment horizontal="center" vertical="center"/>
    </xf>
    <xf numFmtId="0" fontId="32" fillId="0" borderId="0" xfId="0" applyFont="1" applyAlignment="1">
      <alignment horizontal="center"/>
    </xf>
    <xf numFmtId="0" fontId="47" fillId="11" borderId="21" xfId="16" applyFont="1" applyBorder="1">
      <alignment horizontal="center" vertical="center"/>
    </xf>
    <xf numFmtId="0" fontId="53" fillId="5" borderId="18" xfId="13" applyFont="1" applyFill="1">
      <alignment horizontal="center" vertical="center" wrapText="1"/>
    </xf>
    <xf numFmtId="0" fontId="53" fillId="5" borderId="17" xfId="15" applyFont="1" applyFill="1">
      <alignment horizontal="center" vertical="center" wrapText="1"/>
    </xf>
    <xf numFmtId="0" fontId="53" fillId="0" borderId="17" xfId="15" applyFont="1">
      <alignment horizontal="center" vertical="center" wrapText="1"/>
    </xf>
    <xf numFmtId="0" fontId="32" fillId="5" borderId="21" xfId="17" applyFont="1" applyBorder="1">
      <alignment horizontal="center" vertical="center"/>
    </xf>
    <xf numFmtId="0" fontId="32" fillId="2" borderId="0" xfId="0" applyFont="1" applyFill="1"/>
    <xf numFmtId="0" fontId="53" fillId="2" borderId="0" xfId="15" applyFont="1" applyFill="1" applyBorder="1">
      <alignment horizontal="center" vertical="center" wrapText="1"/>
    </xf>
    <xf numFmtId="0" fontId="32" fillId="2" borderId="0" xfId="17" applyFont="1" applyFill="1" applyBorder="1">
      <alignment horizontal="center" vertical="center"/>
    </xf>
    <xf numFmtId="9" fontId="53" fillId="0" borderId="17" xfId="15" applyNumberFormat="1" applyFont="1">
      <alignment horizontal="center" vertical="center" wrapText="1"/>
    </xf>
    <xf numFmtId="9" fontId="32" fillId="5" borderId="21" xfId="22" applyFont="1" applyFill="1" applyBorder="1" applyAlignment="1">
      <alignment horizontal="center" vertical="center"/>
    </xf>
    <xf numFmtId="1" fontId="32" fillId="0" borderId="0" xfId="0" applyNumberFormat="1" applyFont="1" applyAlignment="1">
      <alignment horizontal="center"/>
    </xf>
    <xf numFmtId="0" fontId="32" fillId="2" borderId="0" xfId="0" applyFont="1" applyFill="1" applyAlignment="1">
      <alignment horizontal="center"/>
    </xf>
    <xf numFmtId="0" fontId="32" fillId="0" borderId="49" xfId="13" applyFont="1" applyBorder="1">
      <alignment horizontal="center" vertical="center" wrapText="1"/>
    </xf>
    <xf numFmtId="0" fontId="32" fillId="5" borderId="36" xfId="13" applyFont="1" applyFill="1" applyBorder="1">
      <alignment horizontal="center" vertical="center" wrapText="1"/>
    </xf>
    <xf numFmtId="0" fontId="32" fillId="0" borderId="52" xfId="6" applyFont="1" applyFill="1" applyBorder="1" applyAlignment="1">
      <alignment horizontal="center" vertical="center"/>
    </xf>
    <xf numFmtId="0" fontId="32" fillId="5" borderId="52" xfId="13" applyFont="1" applyFill="1" applyBorder="1">
      <alignment horizontal="center" vertical="center" wrapText="1"/>
    </xf>
    <xf numFmtId="0" fontId="47" fillId="15" borderId="52" xfId="16" applyFont="1" applyFill="1" applyBorder="1">
      <alignment horizontal="center" vertical="center"/>
    </xf>
    <xf numFmtId="0" fontId="4" fillId="31" borderId="52" xfId="17" applyFont="1" applyFill="1" applyBorder="1">
      <alignment horizontal="center" vertical="center"/>
    </xf>
    <xf numFmtId="0" fontId="35" fillId="7" borderId="0" xfId="0" applyFont="1" applyFill="1" applyAlignment="1">
      <alignment horizontal="center" vertical="center"/>
    </xf>
    <xf numFmtId="0" fontId="32" fillId="7" borderId="36" xfId="13" applyFont="1" applyFill="1" applyBorder="1">
      <alignment horizontal="center" vertical="center" wrapText="1"/>
    </xf>
    <xf numFmtId="1" fontId="32" fillId="0" borderId="40" xfId="17" applyNumberFormat="1" applyFont="1" applyFill="1" applyBorder="1" applyAlignment="1">
      <alignment horizontal="right" vertical="center" indent="6"/>
    </xf>
    <xf numFmtId="9" fontId="32" fillId="0" borderId="40" xfId="22" applyFont="1" applyFill="1" applyBorder="1" applyAlignment="1">
      <alignment horizontal="right" vertical="center" indent="6"/>
    </xf>
    <xf numFmtId="1" fontId="32" fillId="0" borderId="38" xfId="17" applyNumberFormat="1" applyFont="1" applyFill="1" applyBorder="1" applyAlignment="1">
      <alignment horizontal="right" vertical="center" indent="6"/>
    </xf>
    <xf numFmtId="9" fontId="32" fillId="0" borderId="38" xfId="22" applyFont="1" applyFill="1" applyBorder="1" applyAlignment="1">
      <alignment horizontal="right" vertical="center" indent="6"/>
    </xf>
    <xf numFmtId="1" fontId="32" fillId="0" borderId="41" xfId="17" applyNumberFormat="1" applyFont="1" applyFill="1" applyBorder="1" applyAlignment="1">
      <alignment horizontal="right" vertical="center" indent="6"/>
    </xf>
    <xf numFmtId="9" fontId="32" fillId="0" borderId="41" xfId="22" applyFont="1" applyFill="1" applyBorder="1" applyAlignment="1">
      <alignment horizontal="right" vertical="center" indent="6"/>
    </xf>
    <xf numFmtId="0" fontId="32" fillId="7" borderId="23" xfId="13" applyFont="1" applyFill="1" applyBorder="1">
      <alignment horizontal="center" vertical="center" wrapText="1"/>
    </xf>
    <xf numFmtId="0" fontId="32" fillId="0" borderId="0" xfId="0" applyFont="1"/>
    <xf numFmtId="0" fontId="46" fillId="4" borderId="52" xfId="18" applyFont="1" applyBorder="1">
      <alignment horizontal="center" vertical="center"/>
    </xf>
    <xf numFmtId="9" fontId="32" fillId="0" borderId="52" xfId="22" applyFont="1" applyFill="1" applyBorder="1" applyAlignment="1">
      <alignment horizontal="center" vertical="center"/>
    </xf>
    <xf numFmtId="0" fontId="47" fillId="11" borderId="27" xfId="16" applyFont="1" applyBorder="1">
      <alignment horizontal="center" vertical="center"/>
    </xf>
    <xf numFmtId="0" fontId="32" fillId="2" borderId="6" xfId="0" applyFont="1" applyFill="1" applyBorder="1" applyAlignment="1">
      <alignment horizontal="center"/>
    </xf>
    <xf numFmtId="0" fontId="34" fillId="0" borderId="43" xfId="0" applyFont="1" applyBorder="1" applyAlignment="1">
      <alignment horizontal="center" vertical="center"/>
    </xf>
    <xf numFmtId="9" fontId="32" fillId="2" borderId="6" xfId="0" applyNumberFormat="1" applyFont="1" applyFill="1" applyBorder="1" applyAlignment="1">
      <alignment horizontal="center"/>
    </xf>
    <xf numFmtId="0" fontId="32" fillId="0" borderId="43" xfId="0" applyFont="1" applyBorder="1" applyAlignment="1">
      <alignment horizontal="center"/>
    </xf>
    <xf numFmtId="0" fontId="32" fillId="0" borderId="6" xfId="0" applyFont="1" applyBorder="1" applyAlignment="1">
      <alignment horizontal="center"/>
    </xf>
    <xf numFmtId="0" fontId="52" fillId="0" borderId="43" xfId="0" applyFont="1" applyBorder="1" applyAlignment="1">
      <alignment horizontal="center"/>
    </xf>
    <xf numFmtId="0" fontId="54" fillId="0" borderId="6" xfId="0" applyFont="1" applyBorder="1" applyAlignment="1">
      <alignment horizontal="center" vertical="center"/>
    </xf>
    <xf numFmtId="9" fontId="32" fillId="2" borderId="6" xfId="22" applyFont="1" applyFill="1" applyBorder="1" applyAlignment="1">
      <alignment horizontal="center"/>
    </xf>
    <xf numFmtId="9" fontId="32" fillId="2" borderId="43" xfId="22" applyFont="1" applyFill="1" applyBorder="1" applyAlignment="1">
      <alignment horizontal="center"/>
    </xf>
    <xf numFmtId="0" fontId="32" fillId="0" borderId="52" xfId="15" applyFont="1" applyBorder="1" applyAlignment="1">
      <alignment horizontal="left" vertical="center" wrapText="1" indent="8"/>
    </xf>
    <xf numFmtId="0" fontId="18" fillId="14" borderId="52" xfId="19" applyFill="1" applyBorder="1">
      <alignment horizontal="center" vertical="center"/>
    </xf>
    <xf numFmtId="0" fontId="18" fillId="14" borderId="15" xfId="19" applyFill="1">
      <alignment horizontal="center" vertical="center"/>
    </xf>
    <xf numFmtId="0" fontId="18" fillId="17" borderId="52" xfId="11" applyFont="1" applyFill="1" applyBorder="1">
      <alignment horizontal="center" vertical="center" wrapText="1"/>
    </xf>
    <xf numFmtId="0" fontId="2" fillId="14" borderId="31" xfId="17" applyFont="1" applyFill="1" applyBorder="1">
      <alignment horizontal="center" vertical="center"/>
    </xf>
    <xf numFmtId="3" fontId="32" fillId="0" borderId="52" xfId="13" applyNumberFormat="1" applyFont="1" applyBorder="1">
      <alignment horizontal="center" vertical="center" wrapText="1"/>
    </xf>
    <xf numFmtId="3" fontId="34" fillId="0" borderId="52" xfId="13" applyNumberFormat="1" applyFont="1" applyBorder="1">
      <alignment horizontal="center" vertical="center" wrapText="1"/>
    </xf>
    <xf numFmtId="0" fontId="32" fillId="7" borderId="52" xfId="0" applyFont="1" applyFill="1" applyBorder="1" applyAlignment="1">
      <alignment horizontal="center" vertical="top"/>
    </xf>
    <xf numFmtId="3" fontId="32" fillId="0" borderId="52" xfId="0" applyNumberFormat="1" applyFont="1" applyBorder="1" applyAlignment="1">
      <alignment horizontal="center"/>
    </xf>
    <xf numFmtId="0" fontId="2" fillId="14" borderId="13" xfId="17" applyFont="1" applyFill="1">
      <alignment horizontal="center" vertical="center"/>
    </xf>
    <xf numFmtId="0" fontId="50" fillId="7" borderId="37" xfId="13" applyFont="1" applyFill="1" applyBorder="1">
      <alignment horizontal="center" vertical="center" wrapText="1"/>
    </xf>
    <xf numFmtId="4" fontId="32" fillId="0" borderId="49" xfId="13" applyNumberFormat="1" applyFont="1" applyBorder="1">
      <alignment horizontal="center" vertical="center" wrapText="1"/>
    </xf>
    <xf numFmtId="4" fontId="34" fillId="0" borderId="0" xfId="0" applyNumberFormat="1" applyFont="1" applyAlignment="1">
      <alignment horizontal="center"/>
    </xf>
    <xf numFmtId="0" fontId="2" fillId="14" borderId="38" xfId="17" applyFont="1" applyFill="1" applyBorder="1">
      <alignment horizontal="center" vertical="center"/>
    </xf>
    <xf numFmtId="0" fontId="47" fillId="11" borderId="38" xfId="16" applyFont="1" applyBorder="1">
      <alignment horizontal="center" vertical="center"/>
    </xf>
    <xf numFmtId="0" fontId="32" fillId="7" borderId="38" xfId="13" applyFont="1" applyFill="1" applyBorder="1">
      <alignment horizontal="center" vertical="center" wrapText="1"/>
    </xf>
    <xf numFmtId="0" fontId="32" fillId="0" borderId="38" xfId="13" applyFont="1" applyBorder="1" applyAlignment="1">
      <alignment horizontal="right" vertical="center" wrapText="1" indent="2"/>
    </xf>
    <xf numFmtId="9" fontId="32" fillId="0" borderId="38" xfId="13" applyNumberFormat="1" applyFont="1" applyBorder="1" applyAlignment="1">
      <alignment horizontal="right" vertical="center" wrapText="1" indent="2"/>
    </xf>
    <xf numFmtId="0" fontId="2" fillId="14" borderId="52" xfId="0" applyFont="1" applyFill="1" applyBorder="1" applyAlignment="1">
      <alignment horizontal="center"/>
    </xf>
    <xf numFmtId="0" fontId="2" fillId="14" borderId="52" xfId="16" applyFont="1" applyFill="1" applyBorder="1">
      <alignment horizontal="center" vertical="center"/>
    </xf>
    <xf numFmtId="9" fontId="32" fillId="5" borderId="52" xfId="22" applyFont="1" applyFill="1" applyBorder="1" applyAlignment="1">
      <alignment horizontal="center" vertical="center"/>
    </xf>
    <xf numFmtId="9" fontId="32" fillId="7" borderId="52" xfId="22" applyFont="1" applyFill="1" applyBorder="1" applyAlignment="1">
      <alignment horizontal="center" vertical="center"/>
    </xf>
    <xf numFmtId="0" fontId="12" fillId="34" borderId="52" xfId="16" applyFont="1" applyFill="1" applyBorder="1">
      <alignment horizontal="center" vertical="center"/>
    </xf>
    <xf numFmtId="1" fontId="32" fillId="7" borderId="52" xfId="17" applyNumberFormat="1" applyFont="1" applyFill="1" applyBorder="1">
      <alignment horizontal="center" vertical="center"/>
    </xf>
    <xf numFmtId="1" fontId="4" fillId="16" borderId="52" xfId="17" applyNumberFormat="1" applyFont="1" applyFill="1" applyBorder="1">
      <alignment horizontal="center" vertical="center"/>
    </xf>
    <xf numFmtId="0" fontId="22" fillId="11" borderId="63" xfId="16" applyBorder="1">
      <alignment horizontal="center" vertical="center"/>
    </xf>
    <xf numFmtId="0" fontId="10" fillId="5" borderId="63" xfId="17" applyBorder="1" applyAlignment="1">
      <alignment horizontal="center" vertical="center" wrapText="1"/>
    </xf>
    <xf numFmtId="0" fontId="10" fillId="5" borderId="63" xfId="17" applyBorder="1">
      <alignment horizontal="center" vertical="center"/>
    </xf>
    <xf numFmtId="1" fontId="10" fillId="7" borderId="63" xfId="17" applyNumberFormat="1" applyFill="1" applyBorder="1">
      <alignment horizontal="center" vertical="center"/>
    </xf>
    <xf numFmtId="0" fontId="0" fillId="0" borderId="74" xfId="0" applyBorder="1" applyAlignment="1">
      <alignment horizontal="center"/>
    </xf>
    <xf numFmtId="9" fontId="0" fillId="2" borderId="74" xfId="22" applyFont="1" applyFill="1" applyBorder="1" applyAlignment="1">
      <alignment horizontal="center"/>
    </xf>
    <xf numFmtId="0" fontId="4" fillId="12" borderId="74" xfId="0" applyFont="1" applyFill="1" applyBorder="1" applyAlignment="1">
      <alignment horizontal="center"/>
    </xf>
    <xf numFmtId="1" fontId="4" fillId="16" borderId="74" xfId="0" applyNumberFormat="1" applyFont="1" applyFill="1" applyBorder="1" applyAlignment="1">
      <alignment horizontal="center"/>
    </xf>
    <xf numFmtId="0" fontId="32" fillId="0" borderId="2" xfId="0" applyFont="1" applyBorder="1" applyAlignment="1">
      <alignment horizontal="center"/>
    </xf>
    <xf numFmtId="0" fontId="22" fillId="11" borderId="21" xfId="16" applyBorder="1">
      <alignment horizontal="center" vertical="center"/>
    </xf>
    <xf numFmtId="0" fontId="47" fillId="36" borderId="13" xfId="16" applyFont="1" applyFill="1">
      <alignment horizontal="center" vertical="center"/>
    </xf>
    <xf numFmtId="0" fontId="47" fillId="36" borderId="12" xfId="16" applyFont="1" applyFill="1" applyBorder="1">
      <alignment horizontal="center" vertical="center"/>
    </xf>
    <xf numFmtId="0" fontId="47" fillId="36" borderId="0" xfId="16" applyFont="1" applyFill="1" applyBorder="1">
      <alignment horizontal="center" vertical="center"/>
    </xf>
    <xf numFmtId="0" fontId="53" fillId="2" borderId="0" xfId="13" applyFont="1" applyFill="1" applyBorder="1">
      <alignment horizontal="center" vertical="center" wrapText="1"/>
    </xf>
    <xf numFmtId="165" fontId="53" fillId="2" borderId="0" xfId="22" applyNumberFormat="1" applyFont="1" applyFill="1" applyBorder="1" applyAlignment="1">
      <alignment horizontal="center" vertical="center" wrapText="1"/>
    </xf>
    <xf numFmtId="0" fontId="22" fillId="36" borderId="52" xfId="16" applyFill="1" applyBorder="1">
      <alignment horizontal="center" vertical="center"/>
    </xf>
    <xf numFmtId="0" fontId="28" fillId="36" borderId="52" xfId="16" applyFont="1" applyFill="1" applyBorder="1">
      <alignment horizontal="center" vertical="center"/>
    </xf>
    <xf numFmtId="0" fontId="47" fillId="36" borderId="21" xfId="16" applyFont="1" applyFill="1" applyBorder="1">
      <alignment horizontal="center" vertical="center"/>
    </xf>
    <xf numFmtId="0" fontId="12" fillId="0" borderId="0" xfId="0" applyFont="1" applyAlignment="1">
      <alignment vertical="center"/>
    </xf>
    <xf numFmtId="0" fontId="47" fillId="0" borderId="0" xfId="16" applyFont="1" applyFill="1" applyBorder="1">
      <alignment horizontal="center" vertical="center"/>
    </xf>
    <xf numFmtId="1" fontId="32" fillId="0" borderId="0" xfId="6" applyNumberFormat="1" applyFont="1" applyFill="1" applyBorder="1" applyAlignment="1">
      <alignment horizontal="center" vertical="center"/>
    </xf>
    <xf numFmtId="1" fontId="32" fillId="2" borderId="0" xfId="6" applyNumberFormat="1" applyFont="1" applyFill="1" applyBorder="1" applyAlignment="1">
      <alignment horizontal="center" vertical="center"/>
    </xf>
    <xf numFmtId="0" fontId="47" fillId="11" borderId="63" xfId="16" applyFont="1" applyBorder="1">
      <alignment horizontal="center" vertical="center"/>
    </xf>
    <xf numFmtId="0" fontId="47" fillId="11" borderId="57" xfId="16" applyFont="1" applyBorder="1">
      <alignment horizontal="center" vertical="center"/>
    </xf>
    <xf numFmtId="0" fontId="8" fillId="2" borderId="52" xfId="0" applyFont="1" applyFill="1" applyBorder="1"/>
    <xf numFmtId="0" fontId="6" fillId="2" borderId="52" xfId="0" applyFont="1" applyFill="1" applyBorder="1"/>
    <xf numFmtId="0" fontId="32" fillId="0" borderId="0" xfId="13" applyFont="1" applyBorder="1">
      <alignment horizontal="center" vertical="center" wrapText="1"/>
    </xf>
    <xf numFmtId="0" fontId="31" fillId="20" borderId="0" xfId="0" applyFont="1" applyFill="1" applyAlignment="1">
      <alignment horizontal="center" vertical="center"/>
    </xf>
    <xf numFmtId="0" fontId="59" fillId="20" borderId="0" xfId="0" applyFont="1" applyFill="1" applyAlignment="1">
      <alignment horizontal="center" vertical="center"/>
    </xf>
    <xf numFmtId="10" fontId="59" fillId="20" borderId="0" xfId="0" applyNumberFormat="1" applyFont="1" applyFill="1" applyAlignment="1">
      <alignment horizontal="center" vertical="center"/>
    </xf>
    <xf numFmtId="0" fontId="34" fillId="5" borderId="37" xfId="13" applyFont="1" applyFill="1" applyBorder="1">
      <alignment horizontal="center" vertical="center" wrapText="1"/>
    </xf>
    <xf numFmtId="0" fontId="58" fillId="37" borderId="52" xfId="0" applyFont="1" applyFill="1" applyBorder="1" applyAlignment="1">
      <alignment horizontal="center" vertical="top"/>
    </xf>
    <xf numFmtId="0" fontId="34" fillId="5" borderId="52" xfId="13" applyFont="1" applyFill="1" applyBorder="1">
      <alignment horizontal="center" vertical="center" wrapText="1"/>
    </xf>
    <xf numFmtId="0" fontId="31" fillId="20" borderId="52" xfId="0" applyFont="1" applyFill="1" applyBorder="1" applyAlignment="1">
      <alignment horizontal="center" vertical="center"/>
    </xf>
    <xf numFmtId="0" fontId="59" fillId="20" borderId="52" xfId="0" applyFont="1" applyFill="1" applyBorder="1" applyAlignment="1">
      <alignment horizontal="center" vertical="center"/>
    </xf>
    <xf numFmtId="0" fontId="10" fillId="2" borderId="52" xfId="2" applyFill="1" applyBorder="1"/>
    <xf numFmtId="0" fontId="2" fillId="3" borderId="52" xfId="0" applyFont="1" applyFill="1" applyBorder="1" applyAlignment="1">
      <alignment horizontal="center"/>
    </xf>
    <xf numFmtId="41" fontId="58" fillId="6" borderId="52" xfId="23" applyFont="1" applyFill="1" applyBorder="1" applyAlignment="1">
      <alignment horizontal="center" vertical="center"/>
    </xf>
    <xf numFmtId="0" fontId="4" fillId="3" borderId="52" xfId="2" applyFont="1" applyFill="1" applyBorder="1"/>
    <xf numFmtId="0" fontId="60" fillId="2" borderId="52" xfId="2" applyFont="1" applyFill="1" applyBorder="1"/>
    <xf numFmtId="0" fontId="47" fillId="19" borderId="52" xfId="16" applyFont="1" applyFill="1" applyBorder="1">
      <alignment horizontal="center" vertical="center"/>
    </xf>
    <xf numFmtId="0" fontId="61" fillId="19" borderId="52" xfId="8" applyFont="1" applyFill="1" applyBorder="1">
      <alignment horizontal="center" vertical="center"/>
    </xf>
    <xf numFmtId="0" fontId="0" fillId="5" borderId="63" xfId="17" applyFont="1" applyBorder="1" applyAlignment="1">
      <alignment horizontal="center" vertical="center" wrapText="1"/>
    </xf>
    <xf numFmtId="0" fontId="32" fillId="5" borderId="59" xfId="17" applyFont="1" applyBorder="1">
      <alignment horizontal="center" vertical="center"/>
    </xf>
    <xf numFmtId="0" fontId="32" fillId="19" borderId="59" xfId="17" applyFont="1" applyFill="1" applyBorder="1">
      <alignment horizontal="center" vertical="center"/>
    </xf>
    <xf numFmtId="0" fontId="32" fillId="3" borderId="59" xfId="17" applyFont="1" applyFill="1" applyBorder="1">
      <alignment horizontal="center" vertical="center"/>
    </xf>
    <xf numFmtId="165" fontId="32" fillId="5" borderId="59" xfId="22" applyNumberFormat="1" applyFont="1" applyFill="1" applyBorder="1" applyAlignment="1">
      <alignment horizontal="center" vertical="center"/>
    </xf>
    <xf numFmtId="165" fontId="53" fillId="7" borderId="59" xfId="22" applyNumberFormat="1" applyFont="1" applyFill="1" applyBorder="1" applyAlignment="1">
      <alignment horizontal="center" vertical="center" wrapText="1"/>
    </xf>
    <xf numFmtId="165" fontId="53" fillId="19" borderId="59" xfId="22" applyNumberFormat="1" applyFont="1" applyFill="1" applyBorder="1" applyAlignment="1">
      <alignment horizontal="center" vertical="center" wrapText="1"/>
    </xf>
    <xf numFmtId="0" fontId="22" fillId="2" borderId="0" xfId="16" applyFill="1" applyBorder="1">
      <alignment horizontal="center" vertical="center"/>
    </xf>
    <xf numFmtId="0" fontId="28" fillId="36" borderId="59" xfId="16" applyFont="1" applyFill="1" applyBorder="1">
      <alignment horizontal="center" vertical="center"/>
    </xf>
    <xf numFmtId="0" fontId="18" fillId="10" borderId="74" xfId="8" applyBorder="1">
      <alignment horizontal="center" vertical="center"/>
    </xf>
    <xf numFmtId="0" fontId="22" fillId="11" borderId="74" xfId="16" applyBorder="1">
      <alignment horizontal="center" vertical="center"/>
    </xf>
    <xf numFmtId="0" fontId="28" fillId="11" borderId="74" xfId="16" applyFont="1" applyBorder="1">
      <alignment horizontal="center" vertical="center"/>
    </xf>
    <xf numFmtId="0" fontId="53" fillId="0" borderId="74" xfId="15" applyFont="1" applyBorder="1">
      <alignment horizontal="center" vertical="center" wrapText="1"/>
    </xf>
    <xf numFmtId="0" fontId="53" fillId="2" borderId="74" xfId="15" applyFont="1" applyFill="1" applyBorder="1">
      <alignment horizontal="center" vertical="center" wrapText="1"/>
    </xf>
    <xf numFmtId="0" fontId="32" fillId="5" borderId="74" xfId="17" applyFont="1" applyBorder="1">
      <alignment horizontal="center" vertical="center"/>
    </xf>
    <xf numFmtId="0" fontId="53" fillId="19" borderId="74" xfId="15" applyFont="1" applyFill="1" applyBorder="1">
      <alignment horizontal="center" vertical="center" wrapText="1"/>
    </xf>
    <xf numFmtId="0" fontId="32" fillId="19" borderId="74" xfId="17" applyFont="1" applyFill="1" applyBorder="1">
      <alignment horizontal="center" vertical="center"/>
    </xf>
    <xf numFmtId="0" fontId="53" fillId="16" borderId="74" xfId="15" applyFont="1" applyFill="1" applyBorder="1">
      <alignment horizontal="center" vertical="center" wrapText="1"/>
    </xf>
    <xf numFmtId="0" fontId="32" fillId="16" borderId="74" xfId="17" applyFont="1" applyFill="1" applyBorder="1">
      <alignment horizontal="center" vertical="center"/>
    </xf>
    <xf numFmtId="0" fontId="53" fillId="3" borderId="74" xfId="15" applyFont="1" applyFill="1" applyBorder="1">
      <alignment horizontal="center" vertical="center" wrapText="1"/>
    </xf>
    <xf numFmtId="0" fontId="32" fillId="3" borderId="74" xfId="17" applyFont="1" applyFill="1" applyBorder="1">
      <alignment horizontal="center" vertical="center"/>
    </xf>
    <xf numFmtId="165" fontId="53" fillId="0" borderId="74" xfId="22" applyNumberFormat="1" applyFont="1" applyBorder="1" applyAlignment="1">
      <alignment horizontal="center" vertical="center" wrapText="1"/>
    </xf>
    <xf numFmtId="165" fontId="53" fillId="2" borderId="74" xfId="22" applyNumberFormat="1" applyFont="1" applyFill="1" applyBorder="1" applyAlignment="1">
      <alignment horizontal="center" vertical="center" wrapText="1"/>
    </xf>
    <xf numFmtId="165" fontId="32" fillId="5" borderId="74" xfId="22" applyNumberFormat="1" applyFont="1" applyFill="1" applyBorder="1" applyAlignment="1">
      <alignment horizontal="center" vertical="center"/>
    </xf>
    <xf numFmtId="165" fontId="53" fillId="19" borderId="74" xfId="22" applyNumberFormat="1" applyFont="1" applyFill="1" applyBorder="1" applyAlignment="1">
      <alignment horizontal="center" vertical="center" wrapText="1"/>
    </xf>
    <xf numFmtId="165" fontId="32" fillId="19" borderId="74" xfId="22" applyNumberFormat="1" applyFont="1" applyFill="1" applyBorder="1" applyAlignment="1">
      <alignment horizontal="center" vertical="center"/>
    </xf>
    <xf numFmtId="165" fontId="53" fillId="7" borderId="74" xfId="22" applyNumberFormat="1" applyFont="1" applyFill="1" applyBorder="1" applyAlignment="1">
      <alignment horizontal="center" vertical="center" wrapText="1"/>
    </xf>
    <xf numFmtId="0" fontId="47" fillId="19" borderId="13" xfId="16" applyFont="1" applyFill="1">
      <alignment horizontal="center" vertical="center"/>
    </xf>
    <xf numFmtId="0" fontId="47" fillId="19" borderId="21" xfId="16" applyFont="1" applyFill="1" applyBorder="1">
      <alignment horizontal="center" vertical="center"/>
    </xf>
    <xf numFmtId="0" fontId="58" fillId="39" borderId="74" xfId="0" applyFont="1" applyFill="1" applyBorder="1" applyAlignment="1">
      <alignment horizontal="center" vertical="top"/>
    </xf>
    <xf numFmtId="0" fontId="31" fillId="20" borderId="74" xfId="0" applyFont="1" applyFill="1" applyBorder="1" applyAlignment="1">
      <alignment horizontal="center" vertical="center"/>
    </xf>
    <xf numFmtId="3" fontId="56" fillId="0" borderId="0" xfId="0" applyNumberFormat="1" applyFont="1" applyAlignment="1">
      <alignment horizontal="center" vertical="center" wrapText="1"/>
    </xf>
    <xf numFmtId="0" fontId="56" fillId="0" borderId="0" xfId="0" applyFont="1" applyAlignment="1">
      <alignment horizontal="center" vertical="center" wrapText="1"/>
    </xf>
    <xf numFmtId="0" fontId="4" fillId="18" borderId="78" xfId="16" applyFont="1" applyFill="1" applyBorder="1">
      <alignment horizontal="center" vertical="center"/>
    </xf>
    <xf numFmtId="1" fontId="32" fillId="0" borderId="79" xfId="17" applyNumberFormat="1" applyFont="1" applyFill="1" applyBorder="1" applyAlignment="1">
      <alignment horizontal="right" vertical="center" indent="6"/>
    </xf>
    <xf numFmtId="9" fontId="32" fillId="0" borderId="80" xfId="22" applyFont="1" applyFill="1" applyBorder="1" applyAlignment="1">
      <alignment horizontal="right" vertical="center" indent="6"/>
    </xf>
    <xf numFmtId="1" fontId="32" fillId="0" borderId="81" xfId="17" applyNumberFormat="1" applyFont="1" applyFill="1" applyBorder="1" applyAlignment="1">
      <alignment horizontal="right" vertical="center" indent="6"/>
    </xf>
    <xf numFmtId="9" fontId="32" fillId="0" borderId="81" xfId="22" applyFont="1" applyFill="1" applyBorder="1" applyAlignment="1">
      <alignment horizontal="right" vertical="center" indent="6"/>
    </xf>
    <xf numFmtId="1" fontId="32" fillId="0" borderId="82" xfId="17" applyNumberFormat="1" applyFont="1" applyFill="1" applyBorder="1" applyAlignment="1">
      <alignment horizontal="right" vertical="center" indent="6"/>
    </xf>
    <xf numFmtId="9" fontId="32" fillId="0" borderId="83" xfId="22" applyFont="1" applyFill="1" applyBorder="1" applyAlignment="1">
      <alignment horizontal="right" vertical="center" indent="6"/>
    </xf>
    <xf numFmtId="0" fontId="47" fillId="0" borderId="0" xfId="16" applyFont="1" applyFill="1" applyBorder="1" applyAlignment="1">
      <alignment vertical="center"/>
    </xf>
    <xf numFmtId="0" fontId="4" fillId="0" borderId="0" xfId="16" applyFont="1" applyFill="1" applyBorder="1">
      <alignment horizontal="center" vertical="center"/>
    </xf>
    <xf numFmtId="1" fontId="32" fillId="0" borderId="0" xfId="13" applyNumberFormat="1" applyFont="1" applyBorder="1" applyAlignment="1">
      <alignment horizontal="right" vertical="center" wrapText="1" indent="6"/>
    </xf>
    <xf numFmtId="9" fontId="32" fillId="0" borderId="0" xfId="22" applyFont="1" applyFill="1" applyBorder="1" applyAlignment="1">
      <alignment horizontal="right" vertical="center" wrapText="1" indent="6"/>
    </xf>
    <xf numFmtId="0" fontId="22" fillId="0" borderId="0" xfId="16" applyFill="1" applyBorder="1" applyAlignment="1">
      <alignment vertical="center"/>
    </xf>
    <xf numFmtId="0" fontId="0" fillId="0" borderId="74" xfId="0" applyBorder="1"/>
    <xf numFmtId="0" fontId="32" fillId="7" borderId="87" xfId="13" applyFont="1" applyFill="1" applyBorder="1">
      <alignment horizontal="center" vertical="center" wrapText="1"/>
    </xf>
    <xf numFmtId="0" fontId="0" fillId="23" borderId="0" xfId="0" applyFill="1"/>
    <xf numFmtId="0" fontId="32" fillId="26" borderId="59" xfId="15" applyFont="1" applyFill="1" applyBorder="1">
      <alignment horizontal="center" vertical="center" wrapText="1"/>
    </xf>
    <xf numFmtId="0" fontId="47" fillId="11" borderId="63" xfId="16" applyFont="1" applyBorder="1" applyAlignment="1">
      <alignment horizontal="right" vertical="center" indent="25"/>
    </xf>
    <xf numFmtId="0" fontId="32" fillId="0" borderId="74" xfId="17" applyFont="1" applyFill="1" applyBorder="1">
      <alignment horizontal="center" vertical="center"/>
    </xf>
    <xf numFmtId="9" fontId="32" fillId="0" borderId="74" xfId="22" applyFont="1" applyFill="1" applyBorder="1" applyAlignment="1">
      <alignment horizontal="center" vertical="center"/>
    </xf>
    <xf numFmtId="0" fontId="0" fillId="0" borderId="74" xfId="0" applyBorder="1" applyAlignment="1">
      <alignment horizontal="center" vertical="center"/>
    </xf>
    <xf numFmtId="0" fontId="32" fillId="0" borderId="74" xfId="0" applyFont="1" applyBorder="1" applyAlignment="1">
      <alignment horizontal="center" vertical="center"/>
    </xf>
    <xf numFmtId="0" fontId="4" fillId="35" borderId="0" xfId="0" applyFont="1" applyFill="1" applyAlignment="1">
      <alignment horizontal="center" vertical="center"/>
    </xf>
    <xf numFmtId="0" fontId="12" fillId="31" borderId="66" xfId="16" applyFont="1" applyFill="1" applyBorder="1">
      <alignment horizontal="center" vertical="center"/>
    </xf>
    <xf numFmtId="0" fontId="12" fillId="32" borderId="52" xfId="16" applyFont="1" applyFill="1" applyBorder="1">
      <alignment horizontal="center" vertical="center"/>
    </xf>
    <xf numFmtId="9" fontId="0" fillId="0" borderId="88" xfId="0" applyNumberFormat="1" applyBorder="1"/>
    <xf numFmtId="9" fontId="32" fillId="0" borderId="88" xfId="22" applyFont="1" applyFill="1" applyBorder="1" applyAlignment="1">
      <alignment horizontal="center" vertical="center"/>
    </xf>
    <xf numFmtId="0" fontId="47" fillId="33" borderId="61" xfId="16" applyFont="1" applyFill="1" applyBorder="1">
      <alignment horizontal="center" vertical="center"/>
    </xf>
    <xf numFmtId="0" fontId="47" fillId="33" borderId="27" xfId="16" applyFont="1" applyFill="1" applyBorder="1">
      <alignment horizontal="center" vertical="center"/>
    </xf>
    <xf numFmtId="9" fontId="0" fillId="0" borderId="74" xfId="0" applyNumberFormat="1" applyBorder="1" applyAlignment="1">
      <alignment horizontal="center"/>
    </xf>
    <xf numFmtId="1" fontId="0" fillId="0" borderId="74" xfId="22" applyNumberFormat="1" applyFont="1" applyBorder="1" applyAlignment="1">
      <alignment horizontal="center"/>
    </xf>
    <xf numFmtId="9" fontId="0" fillId="0" borderId="74" xfId="22" applyFont="1" applyBorder="1" applyAlignment="1">
      <alignment horizontal="center"/>
    </xf>
    <xf numFmtId="9" fontId="32" fillId="0" borderId="52" xfId="13" applyNumberFormat="1" applyFont="1" applyBorder="1" applyAlignment="1">
      <alignment horizontal="right" vertical="center" wrapText="1" indent="5"/>
    </xf>
    <xf numFmtId="9" fontId="32" fillId="0" borderId="52" xfId="13" applyNumberFormat="1" applyFont="1" applyBorder="1">
      <alignment horizontal="center" vertical="center" wrapText="1"/>
    </xf>
    <xf numFmtId="3" fontId="0" fillId="0" borderId="0" xfId="0" applyNumberFormat="1"/>
    <xf numFmtId="0" fontId="22" fillId="33" borderId="13" xfId="16" applyFill="1">
      <alignment horizontal="center" vertical="center"/>
    </xf>
    <xf numFmtId="0" fontId="47" fillId="33" borderId="13" xfId="16" applyFont="1" applyFill="1">
      <alignment horizontal="center" vertical="center"/>
    </xf>
    <xf numFmtId="0" fontId="47" fillId="15" borderId="13" xfId="16" applyFont="1" applyFill="1">
      <alignment horizontal="center" vertical="center"/>
    </xf>
    <xf numFmtId="0" fontId="12" fillId="15" borderId="13" xfId="16" applyFont="1" applyFill="1">
      <alignment horizontal="center" vertical="center"/>
    </xf>
    <xf numFmtId="2" fontId="18" fillId="35" borderId="52" xfId="8" applyNumberFormat="1" applyFill="1" applyBorder="1" applyAlignment="1">
      <alignment horizontal="right" vertical="center"/>
    </xf>
    <xf numFmtId="2" fontId="46" fillId="35" borderId="52" xfId="8" applyNumberFormat="1" applyFont="1" applyFill="1" applyBorder="1" applyAlignment="1">
      <alignment horizontal="right" vertical="center" indent="3"/>
    </xf>
    <xf numFmtId="41" fontId="32" fillId="35" borderId="52" xfId="0" applyNumberFormat="1" applyFont="1" applyFill="1" applyBorder="1" applyAlignment="1">
      <alignment horizontal="right"/>
    </xf>
    <xf numFmtId="0" fontId="35" fillId="35" borderId="52" xfId="0" applyFont="1" applyFill="1" applyBorder="1" applyAlignment="1">
      <alignment horizontal="right"/>
    </xf>
    <xf numFmtId="0" fontId="2" fillId="35" borderId="52" xfId="0" applyFont="1" applyFill="1" applyBorder="1" applyAlignment="1">
      <alignment horizontal="right" vertical="center"/>
    </xf>
    <xf numFmtId="41" fontId="4" fillId="35" borderId="52" xfId="23" applyFont="1" applyFill="1" applyBorder="1" applyAlignment="1">
      <alignment horizontal="center"/>
    </xf>
    <xf numFmtId="0" fontId="4" fillId="35" borderId="52" xfId="0" applyFont="1" applyFill="1" applyBorder="1" applyAlignment="1">
      <alignment horizontal="center"/>
    </xf>
    <xf numFmtId="0" fontId="18" fillId="35" borderId="15" xfId="8" applyFill="1">
      <alignment horizontal="center" vertical="center"/>
    </xf>
    <xf numFmtId="0" fontId="18" fillId="35" borderId="19" xfId="8" applyFill="1" applyBorder="1">
      <alignment horizontal="center" vertical="center"/>
    </xf>
    <xf numFmtId="2" fontId="1" fillId="35" borderId="44" xfId="17" applyNumberFormat="1" applyFont="1" applyFill="1" applyBorder="1" applyAlignment="1">
      <alignment horizontal="right" vertical="center" indent="1"/>
    </xf>
    <xf numFmtId="2" fontId="1" fillId="35" borderId="44" xfId="13" applyNumberFormat="1" applyFont="1" applyFill="1" applyBorder="1" applyAlignment="1">
      <alignment horizontal="right" vertical="center" wrapText="1" indent="1"/>
    </xf>
    <xf numFmtId="2" fontId="38" fillId="33" borderId="43" xfId="0" applyNumberFormat="1" applyFont="1" applyFill="1" applyBorder="1" applyAlignment="1">
      <alignment horizontal="center" vertical="center"/>
    </xf>
    <xf numFmtId="2" fontId="1" fillId="33" borderId="52" xfId="17" applyNumberFormat="1" applyFont="1" applyFill="1" applyBorder="1">
      <alignment horizontal="center" vertical="center"/>
    </xf>
    <xf numFmtId="1" fontId="12" fillId="35" borderId="66" xfId="8" applyNumberFormat="1" applyFont="1" applyFill="1" applyBorder="1">
      <alignment horizontal="center" vertical="center"/>
    </xf>
    <xf numFmtId="1" fontId="12" fillId="10" borderId="66" xfId="8" applyNumberFormat="1" applyFont="1" applyBorder="1">
      <alignment horizontal="center" vertical="center"/>
    </xf>
    <xf numFmtId="0" fontId="22" fillId="12" borderId="13" xfId="16" applyFill="1">
      <alignment horizontal="center" vertical="center"/>
    </xf>
    <xf numFmtId="0" fontId="18" fillId="10" borderId="92" xfId="8" applyBorder="1">
      <alignment horizontal="center" vertical="center"/>
    </xf>
    <xf numFmtId="0" fontId="0" fillId="19" borderId="47" xfId="0" applyFill="1" applyBorder="1" applyAlignment="1">
      <alignment horizontal="center"/>
    </xf>
    <xf numFmtId="2" fontId="38" fillId="12" borderId="47" xfId="0" applyNumberFormat="1" applyFont="1" applyFill="1" applyBorder="1" applyAlignment="1">
      <alignment horizontal="center" vertical="center"/>
    </xf>
    <xf numFmtId="0" fontId="12" fillId="19" borderId="47" xfId="8" applyFont="1" applyFill="1" applyBorder="1">
      <alignment horizontal="center" vertical="center"/>
    </xf>
    <xf numFmtId="2" fontId="1" fillId="0" borderId="47" xfId="13" applyNumberFormat="1" applyFont="1" applyBorder="1">
      <alignment horizontal="center" vertical="center" wrapText="1"/>
    </xf>
    <xf numFmtId="0" fontId="52" fillId="12" borderId="47" xfId="8" applyFont="1" applyFill="1" applyBorder="1">
      <alignment horizontal="center" vertical="center"/>
    </xf>
    <xf numFmtId="2" fontId="1" fillId="14" borderId="93" xfId="13" applyNumberFormat="1" applyFont="1" applyFill="1" applyBorder="1" applyAlignment="1">
      <alignment horizontal="right" vertical="center" wrapText="1" indent="1"/>
    </xf>
    <xf numFmtId="2" fontId="1" fillId="0" borderId="59" xfId="13" applyNumberFormat="1" applyFont="1" applyBorder="1">
      <alignment horizontal="center" vertical="center" wrapText="1"/>
    </xf>
    <xf numFmtId="2" fontId="1" fillId="23" borderId="59" xfId="17" applyNumberFormat="1" applyFont="1" applyFill="1" applyBorder="1">
      <alignment horizontal="center" vertical="center"/>
    </xf>
    <xf numFmtId="0" fontId="5" fillId="0" borderId="0" xfId="0" applyFont="1"/>
    <xf numFmtId="0" fontId="0" fillId="16" borderId="74" xfId="0" applyFill="1" applyBorder="1"/>
    <xf numFmtId="0" fontId="12" fillId="15" borderId="74" xfId="16" applyFont="1" applyFill="1" applyBorder="1">
      <alignment horizontal="center" vertical="center"/>
    </xf>
    <xf numFmtId="0" fontId="0" fillId="19" borderId="74" xfId="0" applyFill="1" applyBorder="1"/>
    <xf numFmtId="0" fontId="0" fillId="29" borderId="74" xfId="0" applyFill="1" applyBorder="1"/>
    <xf numFmtId="2" fontId="1" fillId="0" borderId="59" xfId="17" applyNumberFormat="1" applyFont="1" applyFill="1" applyBorder="1">
      <alignment horizontal="center" vertical="center"/>
    </xf>
    <xf numFmtId="165" fontId="1" fillId="0" borderId="59" xfId="22" applyNumberFormat="1" applyFont="1" applyFill="1" applyBorder="1" applyAlignment="1">
      <alignment horizontal="center" vertical="center"/>
    </xf>
    <xf numFmtId="9" fontId="1" fillId="0" borderId="59" xfId="22" applyFont="1" applyBorder="1" applyAlignment="1">
      <alignment horizontal="center"/>
    </xf>
    <xf numFmtId="0" fontId="48" fillId="36" borderId="13" xfId="16" applyFont="1" applyFill="1">
      <alignment horizontal="center" vertical="center"/>
    </xf>
    <xf numFmtId="0" fontId="48" fillId="11" borderId="21" xfId="16" applyFont="1" applyBorder="1">
      <alignment horizontal="center" vertical="center"/>
    </xf>
    <xf numFmtId="0" fontId="18" fillId="10" borderId="20" xfId="8" applyBorder="1">
      <alignment horizontal="center" vertical="center"/>
    </xf>
    <xf numFmtId="0" fontId="31" fillId="0" borderId="59" xfId="0" applyFont="1" applyBorder="1" applyAlignment="1">
      <alignment horizontal="center" vertical="center"/>
    </xf>
    <xf numFmtId="0" fontId="18" fillId="16" borderId="74" xfId="8" applyFill="1" applyBorder="1">
      <alignment horizontal="center" vertical="center"/>
    </xf>
    <xf numFmtId="0" fontId="22" fillId="11" borderId="0" xfId="16" applyBorder="1">
      <alignment horizontal="center" vertical="center"/>
    </xf>
    <xf numFmtId="0" fontId="0" fillId="7" borderId="0" xfId="13" applyFont="1" applyFill="1" applyBorder="1">
      <alignment horizontal="center" vertical="center" wrapText="1"/>
    </xf>
    <xf numFmtId="0" fontId="10" fillId="7" borderId="0" xfId="17" applyFill="1" applyBorder="1">
      <alignment horizontal="center" vertical="center"/>
    </xf>
    <xf numFmtId="0" fontId="18" fillId="35" borderId="52" xfId="8" applyFill="1" applyBorder="1">
      <alignment horizontal="center" vertical="center"/>
    </xf>
    <xf numFmtId="0" fontId="18" fillId="35" borderId="52" xfId="19" applyFill="1" applyBorder="1">
      <alignment horizontal="center" vertical="center"/>
    </xf>
    <xf numFmtId="0" fontId="18" fillId="3" borderId="52" xfId="8" applyFill="1" applyBorder="1">
      <alignment horizontal="center" vertical="center"/>
    </xf>
    <xf numFmtId="0" fontId="18" fillId="3" borderId="52" xfId="19" applyFill="1" applyBorder="1">
      <alignment horizontal="center" vertical="center"/>
    </xf>
    <xf numFmtId="0" fontId="18" fillId="35" borderId="52" xfId="5" applyFill="1" applyBorder="1">
      <alignment horizontal="left" vertical="center" indent="2"/>
    </xf>
    <xf numFmtId="0" fontId="18" fillId="3" borderId="52" xfId="5" applyFill="1" applyBorder="1">
      <alignment horizontal="left" vertical="center" indent="2"/>
    </xf>
    <xf numFmtId="0" fontId="18" fillId="9" borderId="63" xfId="19" applyBorder="1">
      <alignment horizontal="center" vertical="center"/>
    </xf>
    <xf numFmtId="0" fontId="18" fillId="9" borderId="66" xfId="19" applyBorder="1" applyAlignment="1">
      <alignment horizontal="left" vertical="center" indent="5"/>
    </xf>
    <xf numFmtId="0" fontId="32" fillId="7" borderId="59" xfId="13" applyFont="1" applyFill="1" applyBorder="1">
      <alignment horizontal="center" vertical="center" wrapText="1"/>
    </xf>
    <xf numFmtId="0" fontId="50" fillId="0" borderId="74" xfId="13" applyFont="1" applyBorder="1">
      <alignment horizontal="center" vertical="center" wrapText="1"/>
    </xf>
    <xf numFmtId="3" fontId="32" fillId="0" borderId="74" xfId="13" applyNumberFormat="1" applyFont="1" applyBorder="1">
      <alignment horizontal="center" vertical="center" wrapText="1"/>
    </xf>
    <xf numFmtId="3" fontId="34" fillId="0" borderId="74" xfId="0" applyNumberFormat="1" applyFont="1" applyBorder="1" applyAlignment="1">
      <alignment horizontal="center" vertical="center"/>
    </xf>
    <xf numFmtId="3" fontId="34" fillId="26" borderId="74" xfId="0" applyNumberFormat="1" applyFont="1" applyFill="1" applyBorder="1" applyAlignment="1">
      <alignment horizontal="center" vertical="center"/>
    </xf>
    <xf numFmtId="0" fontId="18" fillId="2" borderId="94" xfId="8" applyFill="1" applyBorder="1">
      <alignment horizontal="center" vertical="center"/>
    </xf>
    <xf numFmtId="0" fontId="18" fillId="35" borderId="74" xfId="8" applyFill="1" applyBorder="1">
      <alignment horizontal="center" vertical="center"/>
    </xf>
    <xf numFmtId="0" fontId="18" fillId="15" borderId="74" xfId="8" applyFill="1" applyBorder="1">
      <alignment horizontal="center" vertical="center"/>
    </xf>
    <xf numFmtId="3" fontId="11" fillId="0" borderId="74" xfId="0" applyNumberFormat="1" applyFont="1" applyBorder="1" applyAlignment="1">
      <alignment horizontal="center"/>
    </xf>
    <xf numFmtId="0" fontId="18" fillId="9" borderId="74" xfId="19" applyBorder="1">
      <alignment horizontal="center" vertical="center"/>
    </xf>
    <xf numFmtId="3" fontId="34" fillId="33" borderId="74" xfId="0" applyNumberFormat="1" applyFont="1" applyFill="1" applyBorder="1" applyAlignment="1">
      <alignment horizontal="center" vertical="center"/>
    </xf>
    <xf numFmtId="3" fontId="34" fillId="23" borderId="74" xfId="0" applyNumberFormat="1" applyFont="1" applyFill="1" applyBorder="1" applyAlignment="1">
      <alignment horizontal="center" vertical="center"/>
    </xf>
    <xf numFmtId="0" fontId="63" fillId="0" borderId="43" xfId="8" applyFont="1" applyFill="1" applyBorder="1">
      <alignment horizontal="center" vertical="center"/>
    </xf>
    <xf numFmtId="0" fontId="16" fillId="25" borderId="43" xfId="0" applyFont="1" applyFill="1" applyBorder="1" applyAlignment="1">
      <alignment horizontal="center" vertical="center"/>
    </xf>
    <xf numFmtId="2" fontId="16" fillId="25" borderId="43" xfId="0" applyNumberFormat="1" applyFont="1" applyFill="1" applyBorder="1" applyAlignment="1">
      <alignment horizontal="center" vertical="center"/>
    </xf>
    <xf numFmtId="166" fontId="16" fillId="25" borderId="43" xfId="0" applyNumberFormat="1" applyFont="1" applyFill="1" applyBorder="1" applyAlignment="1">
      <alignment horizontal="center" vertical="center"/>
    </xf>
    <xf numFmtId="0" fontId="15" fillId="0" borderId="0" xfId="0" applyFont="1" applyAlignment="1">
      <alignment horizontal="center"/>
    </xf>
    <xf numFmtId="166" fontId="63" fillId="0" borderId="43" xfId="8" applyNumberFormat="1" applyFont="1" applyFill="1" applyBorder="1">
      <alignment horizontal="center" vertical="center"/>
    </xf>
    <xf numFmtId="2" fontId="52" fillId="0" borderId="43" xfId="8" applyNumberFormat="1" applyFont="1" applyFill="1" applyBorder="1">
      <alignment horizontal="center" vertical="center"/>
    </xf>
    <xf numFmtId="2" fontId="52" fillId="33" borderId="43" xfId="8" applyNumberFormat="1" applyFont="1" applyFill="1" applyBorder="1">
      <alignment horizontal="center" vertical="center"/>
    </xf>
    <xf numFmtId="2" fontId="55" fillId="0" borderId="43" xfId="0" applyNumberFormat="1" applyFont="1" applyBorder="1" applyAlignment="1">
      <alignment horizontal="center" vertical="center"/>
    </xf>
    <xf numFmtId="2" fontId="55" fillId="2" borderId="52" xfId="13" applyNumberFormat="1" applyFont="1" applyFill="1" applyBorder="1">
      <alignment horizontal="center" vertical="center" wrapText="1"/>
    </xf>
    <xf numFmtId="2" fontId="55" fillId="0" borderId="43" xfId="13" applyNumberFormat="1" applyFont="1" applyBorder="1">
      <alignment horizontal="center" vertical="center" wrapText="1"/>
    </xf>
    <xf numFmtId="2" fontId="12" fillId="35" borderId="52" xfId="13" applyNumberFormat="1" applyFont="1" applyFill="1" applyBorder="1">
      <alignment horizontal="center" vertical="center" wrapText="1"/>
    </xf>
    <xf numFmtId="2" fontId="55" fillId="0" borderId="43" xfId="8" applyNumberFormat="1" applyFont="1" applyFill="1" applyBorder="1">
      <alignment horizontal="center" vertical="center"/>
    </xf>
    <xf numFmtId="0" fontId="2" fillId="16" borderId="74" xfId="0" applyFont="1" applyFill="1" applyBorder="1"/>
    <xf numFmtId="41" fontId="0" fillId="0" borderId="0" xfId="0" applyNumberFormat="1"/>
    <xf numFmtId="3" fontId="32" fillId="0" borderId="59" xfId="0" applyNumberFormat="1" applyFont="1" applyBorder="1" applyAlignment="1">
      <alignment horizontal="center"/>
    </xf>
    <xf numFmtId="3" fontId="32" fillId="0" borderId="61" xfId="13" applyNumberFormat="1" applyFont="1" applyBorder="1">
      <alignment horizontal="center" vertical="center" wrapText="1"/>
    </xf>
    <xf numFmtId="4" fontId="32" fillId="0" borderId="95" xfId="13" applyNumberFormat="1" applyFont="1" applyBorder="1">
      <alignment horizontal="center" vertical="center" wrapText="1"/>
    </xf>
    <xf numFmtId="0" fontId="18" fillId="0" borderId="0" xfId="8" applyFill="1" applyBorder="1">
      <alignment horizontal="center" vertical="center"/>
    </xf>
    <xf numFmtId="9" fontId="32" fillId="0" borderId="0" xfId="13" applyNumberFormat="1" applyFont="1" applyBorder="1">
      <alignment horizontal="center" vertical="center" wrapText="1"/>
    </xf>
    <xf numFmtId="0" fontId="22" fillId="0" borderId="0" xfId="16" applyFill="1" applyBorder="1">
      <alignment horizontal="center" vertical="center"/>
    </xf>
    <xf numFmtId="0" fontId="18" fillId="0" borderId="0" xfId="5" applyFill="1" applyAlignment="1">
      <alignment vertical="center"/>
    </xf>
    <xf numFmtId="0" fontId="32" fillId="7" borderId="74" xfId="13" applyFont="1" applyFill="1" applyBorder="1">
      <alignment horizontal="center" vertical="center" wrapText="1"/>
    </xf>
    <xf numFmtId="9" fontId="32" fillId="0" borderId="74" xfId="13" applyNumberFormat="1" applyFont="1" applyBorder="1">
      <alignment horizontal="center" vertical="center" wrapText="1"/>
    </xf>
    <xf numFmtId="165" fontId="32" fillId="0" borderId="52" xfId="22" applyNumberFormat="1" applyFont="1" applyFill="1" applyBorder="1" applyAlignment="1">
      <alignment horizontal="center" vertical="center"/>
    </xf>
    <xf numFmtId="1" fontId="32" fillId="0" borderId="52" xfId="17" applyNumberFormat="1" applyFont="1" applyFill="1" applyBorder="1">
      <alignment horizontal="center" vertical="center"/>
    </xf>
    <xf numFmtId="3" fontId="0" fillId="0" borderId="74" xfId="0" applyNumberFormat="1" applyBorder="1" applyAlignment="1">
      <alignment horizontal="center"/>
    </xf>
    <xf numFmtId="0" fontId="4" fillId="14" borderId="52" xfId="0" applyFont="1" applyFill="1" applyBorder="1" applyAlignment="1">
      <alignment horizontal="center" vertical="center"/>
    </xf>
    <xf numFmtId="0" fontId="19" fillId="6" borderId="74" xfId="11" applyBorder="1">
      <alignment horizontal="center" vertical="center" wrapText="1"/>
    </xf>
    <xf numFmtId="0" fontId="18" fillId="10" borderId="52" xfId="5" applyBorder="1" applyAlignment="1">
      <alignment horizontal="center" vertical="center"/>
    </xf>
    <xf numFmtId="0" fontId="18" fillId="10" borderId="61" xfId="5" applyBorder="1" applyAlignment="1">
      <alignment horizontal="center" vertical="center"/>
    </xf>
    <xf numFmtId="0" fontId="22" fillId="0" borderId="31" xfId="16" applyFill="1" applyBorder="1">
      <alignment horizontal="center" vertical="center"/>
    </xf>
    <xf numFmtId="0" fontId="2" fillId="16" borderId="74" xfId="0" applyFont="1" applyFill="1" applyBorder="1" applyAlignment="1">
      <alignment horizontal="center"/>
    </xf>
    <xf numFmtId="0" fontId="12" fillId="34" borderId="74" xfId="16" applyFont="1" applyFill="1" applyBorder="1">
      <alignment horizontal="center" vertical="center"/>
    </xf>
    <xf numFmtId="0" fontId="48" fillId="11" borderId="74" xfId="16" applyFont="1" applyBorder="1">
      <alignment horizontal="center" vertical="center"/>
    </xf>
    <xf numFmtId="0" fontId="48" fillId="29" borderId="74" xfId="16" applyFont="1" applyFill="1" applyBorder="1">
      <alignment horizontal="center" vertical="center"/>
    </xf>
    <xf numFmtId="0" fontId="33" fillId="9" borderId="74" xfId="19" applyFont="1" applyBorder="1">
      <alignment horizontal="center" vertical="center"/>
    </xf>
    <xf numFmtId="0" fontId="44" fillId="0" borderId="74" xfId="13" applyFont="1" applyBorder="1">
      <alignment horizontal="center" vertical="center" wrapText="1"/>
    </xf>
    <xf numFmtId="3" fontId="44" fillId="2" borderId="74" xfId="0" applyNumberFormat="1" applyFont="1" applyFill="1" applyBorder="1" applyAlignment="1">
      <alignment horizontal="center" vertical="center"/>
    </xf>
    <xf numFmtId="3" fontId="44" fillId="0" borderId="74" xfId="0" applyNumberFormat="1" applyFont="1" applyBorder="1" applyAlignment="1">
      <alignment horizontal="center" vertical="center"/>
    </xf>
    <xf numFmtId="2" fontId="44" fillId="0" borderId="74" xfId="13" applyNumberFormat="1" applyFont="1" applyBorder="1">
      <alignment horizontal="center" vertical="center" wrapText="1"/>
    </xf>
    <xf numFmtId="9" fontId="44" fillId="0" borderId="74" xfId="22" applyFont="1" applyBorder="1" applyAlignment="1">
      <alignment horizontal="center" vertical="center" wrapText="1"/>
    </xf>
    <xf numFmtId="3" fontId="33" fillId="6" borderId="74" xfId="11" applyNumberFormat="1" applyFont="1" applyBorder="1">
      <alignment horizontal="center" vertical="center" wrapText="1"/>
    </xf>
    <xf numFmtId="0" fontId="33" fillId="6" borderId="74" xfId="11" applyFont="1" applyBorder="1">
      <alignment horizontal="center" vertical="center" wrapText="1"/>
    </xf>
    <xf numFmtId="2" fontId="33" fillId="9" borderId="74" xfId="19" applyNumberFormat="1" applyFont="1" applyBorder="1">
      <alignment horizontal="center" vertical="center"/>
    </xf>
    <xf numFmtId="0" fontId="33" fillId="6" borderId="74" xfId="11" applyFont="1" applyBorder="1" applyAlignment="1">
      <alignment horizontal="right" vertical="center" wrapText="1" indent="3"/>
    </xf>
    <xf numFmtId="0" fontId="33" fillId="9" borderId="74" xfId="19" applyFont="1" applyBorder="1" applyAlignment="1">
      <alignment horizontal="right" vertical="center" indent="3"/>
    </xf>
    <xf numFmtId="0" fontId="44" fillId="0" borderId="74" xfId="13" applyFont="1" applyBorder="1" applyAlignment="1">
      <alignment horizontal="right" vertical="center" wrapText="1" indent="3"/>
    </xf>
    <xf numFmtId="4" fontId="44" fillId="0" borderId="74" xfId="13" applyNumberFormat="1" applyFont="1" applyBorder="1">
      <alignment horizontal="center" vertical="center" wrapText="1"/>
    </xf>
    <xf numFmtId="3" fontId="0" fillId="0" borderId="74" xfId="0" applyNumberFormat="1" applyBorder="1" applyAlignment="1">
      <alignment horizontal="center" vertical="center"/>
    </xf>
    <xf numFmtId="3" fontId="0" fillId="0" borderId="0" xfId="0" applyNumberFormat="1" applyAlignment="1">
      <alignment horizontal="center" vertical="center"/>
    </xf>
    <xf numFmtId="3" fontId="0" fillId="0" borderId="74" xfId="13" applyNumberFormat="1" applyFont="1" applyBorder="1">
      <alignment horizontal="center" vertical="center" wrapText="1"/>
    </xf>
    <xf numFmtId="0" fontId="18" fillId="9" borderId="63" xfId="19" applyBorder="1" applyAlignment="1">
      <alignment horizontal="right" vertical="center" indent="5"/>
    </xf>
    <xf numFmtId="9" fontId="32" fillId="0" borderId="74" xfId="22" applyFont="1" applyFill="1" applyBorder="1" applyAlignment="1">
      <alignment horizontal="right" vertical="center" wrapText="1" indent="5"/>
    </xf>
    <xf numFmtId="0" fontId="4" fillId="3" borderId="0" xfId="0" applyFont="1" applyFill="1" applyAlignment="1">
      <alignment horizontal="center" vertical="center"/>
    </xf>
    <xf numFmtId="1" fontId="12" fillId="3" borderId="66" xfId="8" applyNumberFormat="1" applyFont="1" applyFill="1" applyBorder="1">
      <alignment horizontal="center" vertical="center"/>
    </xf>
    <xf numFmtId="0" fontId="12" fillId="14" borderId="67" xfId="16" applyFont="1" applyFill="1" applyBorder="1">
      <alignment horizontal="center" vertical="center"/>
    </xf>
    <xf numFmtId="0" fontId="32" fillId="0" borderId="52" xfId="0" applyFont="1" applyBorder="1" applyAlignment="1">
      <alignment horizontal="center" vertical="center"/>
    </xf>
    <xf numFmtId="9" fontId="32" fillId="2" borderId="0" xfId="13" applyNumberFormat="1" applyFont="1" applyFill="1" applyBorder="1">
      <alignment horizontal="center" vertical="center" wrapText="1"/>
    </xf>
    <xf numFmtId="0" fontId="12" fillId="0" borderId="0" xfId="16" applyFont="1" applyFill="1" applyBorder="1" applyAlignment="1">
      <alignment vertical="center"/>
    </xf>
    <xf numFmtId="0" fontId="51" fillId="20" borderId="0" xfId="0" applyFont="1" applyFill="1" applyAlignment="1">
      <alignment horizontal="center" vertical="top"/>
    </xf>
    <xf numFmtId="0" fontId="51" fillId="2" borderId="0" xfId="0" applyFont="1" applyFill="1" applyAlignment="1">
      <alignment horizontal="center" vertical="top"/>
    </xf>
    <xf numFmtId="0" fontId="34" fillId="20" borderId="0" xfId="0" applyFont="1" applyFill="1" applyAlignment="1">
      <alignment horizontal="center" vertical="center"/>
    </xf>
    <xf numFmtId="10" fontId="34" fillId="2" borderId="0" xfId="0" applyNumberFormat="1" applyFont="1" applyFill="1" applyAlignment="1">
      <alignment horizontal="center" vertical="center"/>
    </xf>
    <xf numFmtId="0" fontId="34" fillId="2" borderId="0" xfId="0" applyFont="1" applyFill="1" applyAlignment="1">
      <alignment horizontal="center" vertical="center"/>
    </xf>
    <xf numFmtId="41" fontId="51" fillId="20" borderId="0" xfId="23" applyFont="1" applyFill="1" applyBorder="1" applyAlignment="1">
      <alignment horizontal="center" vertical="center"/>
    </xf>
    <xf numFmtId="41" fontId="51" fillId="2" borderId="0" xfId="23" applyFont="1" applyFill="1" applyBorder="1" applyAlignment="1">
      <alignment horizontal="center" vertical="center"/>
    </xf>
    <xf numFmtId="10" fontId="51" fillId="2" borderId="0" xfId="0" applyNumberFormat="1" applyFont="1" applyFill="1" applyAlignment="1">
      <alignment horizontal="center" vertical="center"/>
    </xf>
    <xf numFmtId="10" fontId="59" fillId="20" borderId="59" xfId="0" applyNumberFormat="1" applyFont="1" applyFill="1" applyBorder="1" applyAlignment="1">
      <alignment horizontal="center" vertical="center"/>
    </xf>
    <xf numFmtId="10" fontId="58" fillId="6" borderId="59" xfId="0" applyNumberFormat="1" applyFont="1" applyFill="1" applyBorder="1" applyAlignment="1">
      <alignment horizontal="center" vertical="center"/>
    </xf>
    <xf numFmtId="165" fontId="10" fillId="2" borderId="52" xfId="2" applyNumberFormat="1" applyFill="1" applyBorder="1"/>
    <xf numFmtId="165" fontId="4" fillId="3" borderId="52" xfId="2" applyNumberFormat="1" applyFont="1" applyFill="1" applyBorder="1"/>
    <xf numFmtId="3" fontId="31" fillId="2" borderId="74" xfId="0" applyNumberFormat="1" applyFont="1" applyFill="1" applyBorder="1" applyAlignment="1">
      <alignment horizontal="center"/>
    </xf>
    <xf numFmtId="3" fontId="16" fillId="2" borderId="74" xfId="0" applyNumberFormat="1" applyFont="1" applyFill="1" applyBorder="1" applyAlignment="1">
      <alignment horizontal="center"/>
    </xf>
    <xf numFmtId="0" fontId="16" fillId="2" borderId="74" xfId="0" applyFont="1" applyFill="1" applyBorder="1" applyAlignment="1">
      <alignment horizontal="center"/>
    </xf>
    <xf numFmtId="3" fontId="32" fillId="2" borderId="59" xfId="13" applyNumberFormat="1" applyFont="1" applyFill="1" applyBorder="1">
      <alignment horizontal="center" vertical="center" wrapText="1"/>
    </xf>
    <xf numFmtId="0" fontId="12" fillId="2" borderId="0" xfId="8" applyFont="1" applyFill="1" applyBorder="1">
      <alignment horizontal="center" vertical="center"/>
    </xf>
    <xf numFmtId="0" fontId="44" fillId="2" borderId="0" xfId="13" applyFont="1" applyFill="1" applyBorder="1">
      <alignment horizontal="center" vertical="center" wrapText="1"/>
    </xf>
    <xf numFmtId="0" fontId="44" fillId="2" borderId="0" xfId="17" applyFont="1" applyFill="1" applyBorder="1" applyAlignment="1">
      <alignment horizontal="center" vertical="center" wrapText="1"/>
    </xf>
    <xf numFmtId="0" fontId="44" fillId="2" borderId="0" xfId="0" applyFont="1" applyFill="1" applyAlignment="1">
      <alignment horizontal="center" vertical="center"/>
    </xf>
    <xf numFmtId="17" fontId="44" fillId="2" borderId="0" xfId="0" applyNumberFormat="1" applyFont="1" applyFill="1" applyAlignment="1">
      <alignment horizontal="center" vertical="center" wrapText="1"/>
    </xf>
    <xf numFmtId="0" fontId="44" fillId="2" borderId="0" xfId="0" applyFont="1" applyFill="1" applyAlignment="1">
      <alignment vertical="center" wrapText="1"/>
    </xf>
    <xf numFmtId="0" fontId="44" fillId="2" borderId="0" xfId="17" applyFont="1" applyFill="1" applyBorder="1">
      <alignment horizontal="center" vertical="center"/>
    </xf>
    <xf numFmtId="0" fontId="44" fillId="2" borderId="0" xfId="0" applyFont="1" applyFill="1" applyAlignment="1">
      <alignment horizontal="center" vertical="center" wrapText="1"/>
    </xf>
    <xf numFmtId="0" fontId="43" fillId="2" borderId="0" xfId="0" applyFont="1" applyFill="1"/>
    <xf numFmtId="0" fontId="2" fillId="2" borderId="0" xfId="0" applyFont="1" applyFill="1" applyAlignment="1">
      <alignment vertical="center"/>
    </xf>
    <xf numFmtId="0" fontId="44" fillId="5" borderId="101" xfId="17" applyFont="1" applyBorder="1">
      <alignment horizontal="center" vertical="center"/>
    </xf>
    <xf numFmtId="0" fontId="44" fillId="5" borderId="101" xfId="13" applyFont="1" applyFill="1" applyBorder="1">
      <alignment horizontal="center" vertical="center" wrapText="1"/>
    </xf>
    <xf numFmtId="0" fontId="44" fillId="5" borderId="101" xfId="12" applyFont="1" applyFill="1" applyBorder="1">
      <alignment horizontal="left" vertical="center" wrapText="1" indent="11"/>
    </xf>
    <xf numFmtId="0" fontId="48" fillId="11" borderId="88" xfId="16" applyFont="1" applyBorder="1">
      <alignment horizontal="center" vertical="center"/>
    </xf>
    <xf numFmtId="0" fontId="44" fillId="0" borderId="88" xfId="13" applyFont="1" applyBorder="1">
      <alignment horizontal="center" vertical="center" wrapText="1"/>
    </xf>
    <xf numFmtId="0" fontId="44" fillId="0" borderId="88" xfId="13" applyFont="1" applyBorder="1" applyAlignment="1">
      <alignment horizontal="right" vertical="center" wrapText="1" indent="3"/>
    </xf>
    <xf numFmtId="0" fontId="0" fillId="0" borderId="101" xfId="0" applyBorder="1"/>
    <xf numFmtId="0" fontId="0" fillId="0" borderId="101" xfId="0" applyBorder="1" applyAlignment="1">
      <alignment wrapText="1"/>
    </xf>
    <xf numFmtId="2" fontId="0" fillId="0" borderId="101" xfId="0" applyNumberFormat="1" applyBorder="1"/>
    <xf numFmtId="0" fontId="2" fillId="16" borderId="101" xfId="0" applyFont="1" applyFill="1" applyBorder="1" applyAlignment="1">
      <alignment vertical="center"/>
    </xf>
    <xf numFmtId="0" fontId="12" fillId="10" borderId="101" xfId="8" applyFont="1" applyBorder="1">
      <alignment horizontal="center" vertical="center"/>
    </xf>
    <xf numFmtId="0" fontId="44" fillId="0" borderId="101" xfId="17" applyFont="1" applyFill="1" applyBorder="1">
      <alignment horizontal="center" vertical="center"/>
    </xf>
    <xf numFmtId="0" fontId="44" fillId="0" borderId="101" xfId="13" applyFont="1" applyBorder="1">
      <alignment horizontal="center" vertical="center" wrapText="1"/>
    </xf>
    <xf numFmtId="0" fontId="44" fillId="0" borderId="101" xfId="12" applyFont="1" applyFill="1" applyBorder="1">
      <alignment horizontal="left" vertical="center" wrapText="1" indent="11"/>
    </xf>
    <xf numFmtId="0" fontId="4" fillId="3" borderId="52" xfId="0" applyFont="1" applyFill="1" applyBorder="1" applyAlignment="1">
      <alignment horizontal="center"/>
    </xf>
    <xf numFmtId="0" fontId="32" fillId="0" borderId="52" xfId="0" applyFont="1" applyBorder="1" applyAlignment="1">
      <alignment horizontal="center"/>
    </xf>
    <xf numFmtId="1" fontId="32" fillId="0" borderId="52" xfId="6" applyNumberFormat="1" applyFont="1" applyFill="1" applyBorder="1" applyAlignment="1">
      <alignment horizontal="center" vertical="center"/>
    </xf>
    <xf numFmtId="10" fontId="32" fillId="0" borderId="52" xfId="22" applyNumberFormat="1" applyFont="1" applyBorder="1" applyAlignment="1">
      <alignment horizontal="center" vertical="center"/>
    </xf>
    <xf numFmtId="0" fontId="12" fillId="35" borderId="52" xfId="16" applyFont="1" applyFill="1" applyBorder="1">
      <alignment horizontal="center" vertical="center"/>
    </xf>
    <xf numFmtId="0" fontId="12" fillId="2" borderId="0" xfId="16" applyFont="1" applyFill="1" applyBorder="1">
      <alignment horizontal="center" vertical="center"/>
    </xf>
    <xf numFmtId="0" fontId="4" fillId="16" borderId="88" xfId="0" applyFont="1" applyFill="1" applyBorder="1" applyAlignment="1">
      <alignment horizontal="center"/>
    </xf>
    <xf numFmtId="1" fontId="4" fillId="16" borderId="88" xfId="0" applyNumberFormat="1" applyFont="1" applyFill="1" applyBorder="1" applyAlignment="1">
      <alignment horizontal="center"/>
    </xf>
    <xf numFmtId="0" fontId="21" fillId="36" borderId="52" xfId="8" applyFont="1" applyFill="1" applyBorder="1">
      <alignment horizontal="center" vertical="center"/>
    </xf>
    <xf numFmtId="0" fontId="47" fillId="36" borderId="63" xfId="16" applyFont="1" applyFill="1" applyBorder="1">
      <alignment horizontal="center" vertical="center"/>
    </xf>
    <xf numFmtId="0" fontId="64" fillId="38" borderId="52" xfId="0" applyFont="1" applyFill="1" applyBorder="1" applyAlignment="1">
      <alignment horizontal="center" vertical="top"/>
    </xf>
    <xf numFmtId="0" fontId="64" fillId="38" borderId="59" xfId="0" applyFont="1" applyFill="1" applyBorder="1" applyAlignment="1">
      <alignment horizontal="center" vertical="top"/>
    </xf>
    <xf numFmtId="0" fontId="32" fillId="5" borderId="50" xfId="6" applyFont="1" applyBorder="1">
      <alignment horizontal="left" vertical="center" indent="2"/>
    </xf>
    <xf numFmtId="0" fontId="35" fillId="0" borderId="50" xfId="16" applyFont="1" applyFill="1" applyBorder="1">
      <alignment horizontal="center" vertical="center"/>
    </xf>
    <xf numFmtId="0" fontId="65" fillId="0" borderId="0" xfId="0" applyFont="1"/>
    <xf numFmtId="0" fontId="39" fillId="0" borderId="74" xfId="0" applyFont="1" applyBorder="1" applyAlignment="1">
      <alignment horizontal="center" vertical="center"/>
    </xf>
    <xf numFmtId="4" fontId="66" fillId="0" borderId="74" xfId="0" applyNumberFormat="1" applyFont="1" applyBorder="1" applyAlignment="1">
      <alignment horizontal="center"/>
    </xf>
    <xf numFmtId="4" fontId="66" fillId="0" borderId="74" xfId="0" applyNumberFormat="1" applyFont="1" applyBorder="1" applyAlignment="1">
      <alignment horizontal="center" vertical="center"/>
    </xf>
    <xf numFmtId="0" fontId="66" fillId="0" borderId="74" xfId="0" applyFont="1" applyBorder="1" applyAlignment="1">
      <alignment horizontal="center"/>
    </xf>
    <xf numFmtId="3" fontId="44" fillId="0" borderId="74" xfId="0" applyNumberFormat="1" applyFont="1" applyBorder="1" applyAlignment="1">
      <alignment horizontal="center"/>
    </xf>
    <xf numFmtId="0" fontId="66" fillId="0" borderId="74" xfId="0" applyFont="1" applyBorder="1" applyAlignment="1">
      <alignment horizontal="center" vertical="center"/>
    </xf>
    <xf numFmtId="0" fontId="44" fillId="0" borderId="104" xfId="0" applyFont="1" applyBorder="1" applyAlignment="1">
      <alignment horizontal="center" vertical="center" wrapText="1"/>
    </xf>
    <xf numFmtId="0" fontId="44" fillId="0" borderId="74" xfId="0" applyFont="1" applyBorder="1" applyAlignment="1">
      <alignment horizontal="center"/>
    </xf>
    <xf numFmtId="0" fontId="67" fillId="0" borderId="74" xfId="0" applyFont="1" applyBorder="1" applyAlignment="1">
      <alignment horizontal="center"/>
    </xf>
    <xf numFmtId="4" fontId="67" fillId="0" borderId="74" xfId="0" applyNumberFormat="1" applyFont="1" applyBorder="1" applyAlignment="1">
      <alignment horizontal="center"/>
    </xf>
    <xf numFmtId="4" fontId="67" fillId="0" borderId="74" xfId="0" applyNumberFormat="1" applyFont="1" applyBorder="1" applyAlignment="1">
      <alignment horizontal="center" vertical="center"/>
    </xf>
    <xf numFmtId="0" fontId="44" fillId="5" borderId="101" xfId="0" applyFont="1" applyFill="1" applyBorder="1" applyAlignment="1">
      <alignment horizontal="center" vertical="center"/>
    </xf>
    <xf numFmtId="0" fontId="44" fillId="0" borderId="101" xfId="0" applyFont="1" applyBorder="1" applyAlignment="1">
      <alignment horizontal="center" vertical="center"/>
    </xf>
    <xf numFmtId="0" fontId="44" fillId="7" borderId="52" xfId="13" applyFont="1" applyFill="1" applyBorder="1">
      <alignment horizontal="center" vertical="center" wrapText="1"/>
    </xf>
    <xf numFmtId="0" fontId="44" fillId="7" borderId="52" xfId="17" applyFont="1" applyFill="1" applyBorder="1">
      <alignment horizontal="center" vertical="center"/>
    </xf>
    <xf numFmtId="0" fontId="44" fillId="0" borderId="52" xfId="0" applyFont="1" applyBorder="1" applyAlignment="1">
      <alignment horizontal="center" vertical="center"/>
    </xf>
    <xf numFmtId="0" fontId="12" fillId="35" borderId="33" xfId="16" applyFont="1" applyFill="1" applyBorder="1">
      <alignment horizontal="center" vertical="center"/>
    </xf>
    <xf numFmtId="1" fontId="44" fillId="0" borderId="52" xfId="13" applyNumberFormat="1" applyFont="1" applyBorder="1">
      <alignment horizontal="center" vertical="center" wrapText="1"/>
    </xf>
    <xf numFmtId="0" fontId="44" fillId="0" borderId="52" xfId="0" applyFont="1" applyBorder="1" applyAlignment="1">
      <alignment horizontal="center"/>
    </xf>
    <xf numFmtId="2" fontId="44" fillId="0" borderId="52" xfId="13" applyNumberFormat="1" applyFont="1" applyBorder="1">
      <alignment horizontal="center" vertical="center" wrapText="1"/>
    </xf>
    <xf numFmtId="0" fontId="48" fillId="26" borderId="52" xfId="16" applyFont="1" applyFill="1" applyBorder="1">
      <alignment horizontal="center" vertical="center"/>
    </xf>
    <xf numFmtId="4" fontId="44" fillId="0" borderId="52" xfId="0" applyNumberFormat="1" applyFont="1" applyBorder="1" applyAlignment="1">
      <alignment horizontal="center"/>
    </xf>
    <xf numFmtId="164" fontId="44" fillId="0" borderId="66" xfId="13" applyNumberFormat="1" applyFont="1" applyBorder="1">
      <alignment horizontal="center" vertical="center" wrapText="1"/>
    </xf>
    <xf numFmtId="0" fontId="68" fillId="7" borderId="52" xfId="13" applyFont="1" applyFill="1" applyBorder="1">
      <alignment horizontal="center" vertical="center" wrapText="1"/>
    </xf>
    <xf numFmtId="164" fontId="44" fillId="0" borderId="63" xfId="13" applyNumberFormat="1" applyFont="1" applyBorder="1">
      <alignment horizontal="center" vertical="center" wrapText="1"/>
    </xf>
    <xf numFmtId="0" fontId="44" fillId="7" borderId="59" xfId="17" applyFont="1" applyFill="1" applyBorder="1">
      <alignment horizontal="center" vertical="center"/>
    </xf>
    <xf numFmtId="164" fontId="44" fillId="0" borderId="74" xfId="13" applyNumberFormat="1" applyFont="1" applyBorder="1">
      <alignment horizontal="center" vertical="center" wrapText="1"/>
    </xf>
    <xf numFmtId="0" fontId="44" fillId="0" borderId="74" xfId="0" applyFont="1" applyBorder="1" applyAlignment="1">
      <alignment horizontal="center" wrapText="1"/>
    </xf>
    <xf numFmtId="9" fontId="44" fillId="0" borderId="52" xfId="13" applyNumberFormat="1" applyFont="1" applyBorder="1">
      <alignment horizontal="center" vertical="center" wrapText="1"/>
    </xf>
    <xf numFmtId="0" fontId="44" fillId="0" borderId="52" xfId="0" applyFont="1" applyBorder="1" applyAlignment="1">
      <alignment horizontal="center" vertical="center" wrapText="1"/>
    </xf>
    <xf numFmtId="0" fontId="44" fillId="2" borderId="52" xfId="0" applyFont="1" applyFill="1" applyBorder="1" applyAlignment="1">
      <alignment horizontal="center"/>
    </xf>
    <xf numFmtId="41" fontId="44" fillId="2" borderId="52" xfId="0" applyNumberFormat="1" applyFont="1" applyFill="1" applyBorder="1" applyAlignment="1">
      <alignment horizontal="right"/>
    </xf>
    <xf numFmtId="41" fontId="44" fillId="2" borderId="52" xfId="0" applyNumberFormat="1" applyFont="1" applyFill="1" applyBorder="1" applyAlignment="1">
      <alignment horizontal="right" indent="2"/>
    </xf>
    <xf numFmtId="3" fontId="45" fillId="41" borderId="96" xfId="0" applyNumberFormat="1" applyFont="1" applyFill="1" applyBorder="1" applyAlignment="1">
      <alignment horizontal="right" indent="2"/>
    </xf>
    <xf numFmtId="0" fontId="39" fillId="12" borderId="52" xfId="16" applyFont="1" applyFill="1" applyBorder="1">
      <alignment horizontal="center" vertical="center"/>
    </xf>
    <xf numFmtId="0" fontId="44" fillId="12" borderId="52" xfId="0" applyFont="1" applyFill="1" applyBorder="1" applyAlignment="1">
      <alignment vertical="center"/>
    </xf>
    <xf numFmtId="41" fontId="39" fillId="33" borderId="52" xfId="23" applyFont="1" applyFill="1" applyBorder="1" applyAlignment="1">
      <alignment horizontal="right"/>
    </xf>
    <xf numFmtId="41" fontId="39" fillId="13" borderId="52" xfId="23" applyFont="1" applyFill="1" applyBorder="1" applyAlignment="1">
      <alignment horizontal="right"/>
    </xf>
    <xf numFmtId="0" fontId="39" fillId="19" borderId="52" xfId="0" applyFont="1" applyFill="1" applyBorder="1" applyAlignment="1">
      <alignment horizontal="center"/>
    </xf>
    <xf numFmtId="0" fontId="44" fillId="19" borderId="52" xfId="0" applyFont="1" applyFill="1" applyBorder="1" applyAlignment="1">
      <alignment vertical="center"/>
    </xf>
    <xf numFmtId="41" fontId="39" fillId="19" borderId="52" xfId="23" applyFont="1" applyFill="1" applyBorder="1" applyAlignment="1">
      <alignment horizontal="right"/>
    </xf>
    <xf numFmtId="41" fontId="39" fillId="33" borderId="52" xfId="0" applyNumberFormat="1" applyFont="1" applyFill="1" applyBorder="1" applyAlignment="1">
      <alignment horizontal="right"/>
    </xf>
    <xf numFmtId="41" fontId="39" fillId="13" borderId="52" xfId="0" applyNumberFormat="1" applyFont="1" applyFill="1" applyBorder="1" applyAlignment="1">
      <alignment horizontal="right"/>
    </xf>
    <xf numFmtId="41" fontId="44" fillId="33" borderId="52" xfId="0" applyNumberFormat="1" applyFont="1" applyFill="1" applyBorder="1" applyAlignment="1">
      <alignment horizontal="right"/>
    </xf>
    <xf numFmtId="41" fontId="39" fillId="12" borderId="52" xfId="0" applyNumberFormat="1" applyFont="1" applyFill="1" applyBorder="1" applyAlignment="1">
      <alignment horizontal="right"/>
    </xf>
    <xf numFmtId="0" fontId="44" fillId="19" borderId="52" xfId="0" applyFont="1" applyFill="1" applyBorder="1"/>
    <xf numFmtId="41" fontId="44" fillId="2" borderId="52" xfId="23" applyFont="1" applyFill="1" applyBorder="1" applyAlignment="1">
      <alignment horizontal="right" indent="2"/>
    </xf>
    <xf numFmtId="0" fontId="44" fillId="0" borderId="52" xfId="0" applyFont="1" applyBorder="1" applyAlignment="1">
      <alignment horizontal="right"/>
    </xf>
    <xf numFmtId="41" fontId="39" fillId="19" borderId="52" xfId="0" applyNumberFormat="1" applyFont="1" applyFill="1" applyBorder="1" applyAlignment="1">
      <alignment horizontal="right" indent="2"/>
    </xf>
    <xf numFmtId="0" fontId="33" fillId="33" borderId="52" xfId="0" applyFont="1" applyFill="1" applyBorder="1" applyAlignment="1">
      <alignment horizontal="center"/>
    </xf>
    <xf numFmtId="0" fontId="33" fillId="12" borderId="52" xfId="0" applyFont="1" applyFill="1" applyBorder="1" applyAlignment="1">
      <alignment horizontal="center"/>
    </xf>
    <xf numFmtId="0" fontId="44" fillId="2" borderId="52" xfId="17" applyFont="1" applyFill="1" applyBorder="1">
      <alignment horizontal="center" vertical="center"/>
    </xf>
    <xf numFmtId="1" fontId="44" fillId="0" borderId="52" xfId="13" applyNumberFormat="1" applyFont="1" applyBorder="1" applyAlignment="1">
      <alignment horizontal="right" vertical="center" wrapText="1"/>
    </xf>
    <xf numFmtId="0" fontId="44" fillId="12" borderId="52" xfId="17" applyFont="1" applyFill="1" applyBorder="1">
      <alignment horizontal="center" vertical="center"/>
    </xf>
    <xf numFmtId="0" fontId="44" fillId="12" borderId="52" xfId="13" applyFont="1" applyFill="1" applyBorder="1" applyAlignment="1">
      <alignment vertical="center" wrapText="1"/>
    </xf>
    <xf numFmtId="1" fontId="44" fillId="33" borderId="52" xfId="0" applyNumberFormat="1" applyFont="1" applyFill="1" applyBorder="1" applyAlignment="1">
      <alignment horizontal="right"/>
    </xf>
    <xf numFmtId="1" fontId="44" fillId="12" borderId="52" xfId="0" applyNumberFormat="1" applyFont="1" applyFill="1" applyBorder="1" applyAlignment="1">
      <alignment horizontal="right"/>
    </xf>
    <xf numFmtId="0" fontId="44" fillId="5" borderId="52" xfId="17" applyFont="1" applyBorder="1" applyAlignment="1">
      <alignment horizontal="right" vertical="center"/>
    </xf>
    <xf numFmtId="41" fontId="39" fillId="15" borderId="52" xfId="23" applyFont="1" applyFill="1" applyBorder="1" applyAlignment="1">
      <alignment horizontal="right"/>
    </xf>
    <xf numFmtId="41" fontId="44" fillId="0" borderId="52" xfId="0" applyNumberFormat="1" applyFont="1" applyBorder="1" applyAlignment="1">
      <alignment horizontal="right"/>
    </xf>
    <xf numFmtId="0" fontId="44" fillId="0" borderId="52" xfId="17" applyFont="1" applyFill="1" applyBorder="1">
      <alignment horizontal="center" vertical="center"/>
    </xf>
    <xf numFmtId="3" fontId="45" fillId="0" borderId="96" xfId="0" applyNumberFormat="1" applyFont="1" applyBorder="1" applyAlignment="1">
      <alignment horizontal="right"/>
    </xf>
    <xf numFmtId="41" fontId="44" fillId="23" borderId="52" xfId="0" applyNumberFormat="1" applyFont="1" applyFill="1" applyBorder="1" applyAlignment="1">
      <alignment horizontal="right"/>
    </xf>
    <xf numFmtId="0" fontId="44" fillId="0" borderId="52" xfId="16" applyFont="1" applyFill="1" applyBorder="1">
      <alignment horizontal="center" vertical="center"/>
    </xf>
    <xf numFmtId="41" fontId="44" fillId="0" borderId="52" xfId="0" applyNumberFormat="1" applyFont="1" applyBorder="1" applyAlignment="1">
      <alignment horizontal="right" vertical="center"/>
    </xf>
    <xf numFmtId="41" fontId="44" fillId="0" borderId="52" xfId="0" applyNumberFormat="1" applyFont="1" applyBorder="1" applyAlignment="1">
      <alignment vertical="center"/>
    </xf>
    <xf numFmtId="0" fontId="44" fillId="12" borderId="52" xfId="13" applyFont="1" applyFill="1" applyBorder="1">
      <alignment horizontal="center" vertical="center" wrapText="1"/>
    </xf>
    <xf numFmtId="41" fontId="44" fillId="33" borderId="52" xfId="0" applyNumberFormat="1" applyFont="1" applyFill="1" applyBorder="1" applyAlignment="1">
      <alignment horizontal="right" vertical="center"/>
    </xf>
    <xf numFmtId="41" fontId="44" fillId="13" borderId="52" xfId="0" applyNumberFormat="1" applyFont="1" applyFill="1" applyBorder="1" applyAlignment="1">
      <alignment horizontal="right" vertical="center"/>
    </xf>
    <xf numFmtId="2" fontId="33" fillId="9" borderId="52" xfId="19" applyNumberFormat="1" applyFont="1" applyBorder="1" applyAlignment="1">
      <alignment horizontal="right" vertical="center"/>
    </xf>
    <xf numFmtId="2" fontId="44" fillId="0" borderId="52" xfId="0" applyNumberFormat="1" applyFont="1" applyBorder="1" applyAlignment="1">
      <alignment horizontal="right"/>
    </xf>
    <xf numFmtId="1" fontId="44" fillId="0" borderId="52" xfId="17" applyNumberFormat="1" applyFont="1" applyFill="1" applyBorder="1" applyAlignment="1">
      <alignment horizontal="right" vertical="center"/>
    </xf>
    <xf numFmtId="0" fontId="45" fillId="0" borderId="96" xfId="0" applyFont="1" applyBorder="1" applyAlignment="1">
      <alignment horizontal="right" vertical="center" wrapText="1" indent="3"/>
    </xf>
    <xf numFmtId="1" fontId="44" fillId="0" borderId="52" xfId="13" applyNumberFormat="1" applyFont="1" applyBorder="1" applyAlignment="1">
      <alignment horizontal="right" vertical="center" wrapText="1" indent="3"/>
    </xf>
    <xf numFmtId="0" fontId="44" fillId="2" borderId="52" xfId="0" applyFont="1" applyFill="1" applyBorder="1" applyAlignment="1">
      <alignment vertical="center" wrapText="1"/>
    </xf>
    <xf numFmtId="0" fontId="44" fillId="0" borderId="52" xfId="13" applyFont="1" applyBorder="1" applyAlignment="1">
      <alignment vertical="center" wrapText="1"/>
    </xf>
    <xf numFmtId="41" fontId="44" fillId="2" borderId="52" xfId="0" applyNumberFormat="1" applyFont="1" applyFill="1" applyBorder="1" applyAlignment="1">
      <alignment vertical="center"/>
    </xf>
    <xf numFmtId="0" fontId="44" fillId="0" borderId="0" xfId="0" applyFont="1" applyAlignment="1">
      <alignment vertical="center"/>
    </xf>
    <xf numFmtId="0" fontId="44" fillId="0" borderId="0" xfId="0" applyFont="1" applyAlignment="1">
      <alignment horizontal="center"/>
    </xf>
    <xf numFmtId="0" fontId="44" fillId="28" borderId="52" xfId="0" applyFont="1" applyFill="1" applyBorder="1" applyAlignment="1">
      <alignment horizontal="center"/>
    </xf>
    <xf numFmtId="41" fontId="44" fillId="0" borderId="52" xfId="23" applyFont="1" applyFill="1" applyBorder="1" applyAlignment="1">
      <alignment horizontal="center"/>
    </xf>
    <xf numFmtId="41" fontId="44" fillId="2" borderId="52" xfId="23" applyFont="1" applyFill="1" applyBorder="1" applyAlignment="1">
      <alignment horizontal="center"/>
    </xf>
    <xf numFmtId="0" fontId="44" fillId="29" borderId="52" xfId="0" applyFont="1" applyFill="1" applyBorder="1" applyAlignment="1">
      <alignment horizontal="center"/>
    </xf>
    <xf numFmtId="0" fontId="44" fillId="2" borderId="0" xfId="0" applyFont="1" applyFill="1" applyAlignment="1">
      <alignment vertical="top" wrapText="1"/>
    </xf>
    <xf numFmtId="3" fontId="32" fillId="0" borderId="74" xfId="0" applyNumberFormat="1" applyFont="1" applyBorder="1"/>
    <xf numFmtId="6" fontId="32" fillId="0" borderId="0" xfId="0" applyNumberFormat="1" applyFont="1"/>
    <xf numFmtId="0" fontId="32" fillId="0" borderId="74" xfId="0" applyFont="1" applyBorder="1"/>
    <xf numFmtId="3" fontId="32" fillId="2" borderId="74" xfId="13" applyNumberFormat="1" applyFont="1" applyFill="1" applyBorder="1">
      <alignment horizontal="center" vertical="center" wrapText="1"/>
    </xf>
    <xf numFmtId="0" fontId="32" fillId="0" borderId="0" xfId="0" applyFont="1" applyAlignment="1">
      <alignment vertical="top"/>
    </xf>
    <xf numFmtId="0" fontId="32" fillId="7" borderId="105" xfId="13" applyFont="1" applyFill="1" applyBorder="1">
      <alignment horizontal="center" vertical="center" wrapText="1"/>
    </xf>
    <xf numFmtId="0" fontId="50" fillId="7" borderId="95" xfId="13" applyFont="1" applyFill="1" applyBorder="1">
      <alignment horizontal="center" vertical="center" wrapText="1"/>
    </xf>
    <xf numFmtId="0" fontId="69" fillId="0" borderId="52" xfId="24" applyFont="1" applyFill="1" applyBorder="1" applyAlignment="1">
      <alignment horizontal="center"/>
    </xf>
    <xf numFmtId="0" fontId="32" fillId="5" borderId="52" xfId="6" applyFont="1" applyBorder="1" applyAlignment="1">
      <alignment horizontal="center" vertical="center"/>
    </xf>
    <xf numFmtId="0" fontId="70" fillId="0" borderId="52" xfId="7" applyFont="1" applyBorder="1">
      <alignment horizontal="center" vertical="center"/>
    </xf>
    <xf numFmtId="0" fontId="69" fillId="0" borderId="52" xfId="24" applyFont="1" applyBorder="1" applyAlignment="1">
      <alignment horizontal="center" vertical="center"/>
    </xf>
    <xf numFmtId="0" fontId="25" fillId="0" borderId="10" xfId="7" applyBorder="1">
      <alignment horizontal="center" vertical="center"/>
    </xf>
    <xf numFmtId="0" fontId="7" fillId="0" borderId="0" xfId="0" applyFont="1" applyAlignment="1">
      <alignment horizontal="center" vertical="center"/>
    </xf>
    <xf numFmtId="0" fontId="71" fillId="0" borderId="24" xfId="9" applyFont="1">
      <alignment horizontal="left" vertical="center" indent="2"/>
    </xf>
    <xf numFmtId="0" fontId="72" fillId="2" borderId="7" xfId="24" applyFont="1" applyFill="1" applyBorder="1" applyAlignment="1">
      <alignment horizontal="center" vertical="center"/>
    </xf>
    <xf numFmtId="0" fontId="72" fillId="0" borderId="7" xfId="24" applyFont="1" applyFill="1" applyBorder="1" applyAlignment="1">
      <alignment horizontal="center" vertical="center"/>
    </xf>
    <xf numFmtId="0" fontId="73" fillId="0" borderId="0" xfId="0" applyFont="1"/>
    <xf numFmtId="0" fontId="2" fillId="15" borderId="74" xfId="0" applyFont="1" applyFill="1" applyBorder="1" applyAlignment="1">
      <alignment horizontal="center"/>
    </xf>
    <xf numFmtId="0" fontId="2" fillId="15" borderId="0" xfId="0" applyFont="1" applyFill="1" applyAlignment="1">
      <alignment horizontal="center"/>
    </xf>
    <xf numFmtId="0" fontId="2" fillId="3" borderId="0" xfId="0" applyFont="1" applyFill="1" applyAlignment="1">
      <alignment horizontal="center"/>
    </xf>
    <xf numFmtId="0" fontId="12" fillId="3" borderId="74" xfId="16" applyFont="1" applyFill="1" applyBorder="1">
      <alignment horizontal="center" vertical="center"/>
    </xf>
    <xf numFmtId="0" fontId="44" fillId="0" borderId="106" xfId="6" applyFont="1" applyFill="1" applyBorder="1">
      <alignment horizontal="left" vertical="center" indent="2"/>
    </xf>
    <xf numFmtId="0" fontId="2" fillId="35" borderId="101" xfId="0" applyFont="1" applyFill="1" applyBorder="1" applyAlignment="1">
      <alignment vertical="center"/>
    </xf>
    <xf numFmtId="0" fontId="12" fillId="34" borderId="101" xfId="8" applyFont="1" applyFill="1" applyBorder="1">
      <alignment horizontal="center" vertical="center"/>
    </xf>
    <xf numFmtId="0" fontId="12" fillId="34" borderId="101" xfId="8" applyFont="1" applyFill="1" applyBorder="1" applyAlignment="1">
      <alignment horizontal="center" vertical="center" wrapText="1"/>
    </xf>
    <xf numFmtId="2" fontId="12" fillId="14" borderId="52" xfId="13" applyNumberFormat="1" applyFont="1" applyFill="1" applyBorder="1">
      <alignment horizontal="center" vertical="center" wrapText="1"/>
    </xf>
    <xf numFmtId="2" fontId="12" fillId="14" borderId="59" xfId="13" applyNumberFormat="1" applyFont="1" applyFill="1" applyBorder="1">
      <alignment horizontal="center" vertical="center" wrapText="1"/>
    </xf>
    <xf numFmtId="0" fontId="48" fillId="26" borderId="4" xfId="16" applyFont="1" applyFill="1" applyBorder="1">
      <alignment horizontal="center" vertical="center"/>
    </xf>
    <xf numFmtId="0" fontId="2" fillId="22" borderId="52" xfId="13" applyFont="1" applyFill="1" applyBorder="1">
      <alignment horizontal="center" vertical="center" wrapText="1"/>
    </xf>
    <xf numFmtId="0" fontId="31" fillId="0" borderId="0" xfId="0" applyFont="1" applyAlignment="1">
      <alignment horizontal="center" vertical="center"/>
    </xf>
    <xf numFmtId="3" fontId="0" fillId="0" borderId="0" xfId="13" applyNumberFormat="1" applyFont="1" applyBorder="1">
      <alignment horizontal="center" vertical="center" wrapText="1"/>
    </xf>
    <xf numFmtId="0" fontId="0" fillId="0" borderId="61" xfId="13" applyFont="1" applyBorder="1">
      <alignment horizontal="center" vertical="center" wrapText="1"/>
    </xf>
    <xf numFmtId="0" fontId="18" fillId="35" borderId="107" xfId="8" applyFill="1" applyBorder="1">
      <alignment horizontal="center" vertical="center"/>
    </xf>
    <xf numFmtId="0" fontId="18" fillId="10" borderId="107" xfId="8" applyBorder="1">
      <alignment horizontal="center" vertical="center"/>
    </xf>
    <xf numFmtId="0" fontId="18" fillId="15" borderId="107" xfId="8" applyFill="1" applyBorder="1">
      <alignment horizontal="center" vertical="center"/>
    </xf>
    <xf numFmtId="0" fontId="0" fillId="0" borderId="101" xfId="13" applyFont="1" applyBorder="1">
      <alignment horizontal="center" vertical="center" wrapText="1"/>
    </xf>
    <xf numFmtId="3" fontId="31" fillId="0" borderId="101" xfId="0" applyNumberFormat="1" applyFont="1" applyBorder="1" applyAlignment="1">
      <alignment horizontal="center" vertical="center"/>
    </xf>
    <xf numFmtId="3" fontId="0" fillId="0" borderId="101" xfId="0" applyNumberFormat="1" applyBorder="1" applyAlignment="1">
      <alignment horizontal="center" vertical="center"/>
    </xf>
    <xf numFmtId="0" fontId="18" fillId="10" borderId="42" xfId="8" applyBorder="1">
      <alignment horizontal="center" vertical="center"/>
    </xf>
    <xf numFmtId="0" fontId="18" fillId="10" borderId="0" xfId="8" applyBorder="1">
      <alignment horizontal="center" vertical="center"/>
    </xf>
    <xf numFmtId="0" fontId="0" fillId="0" borderId="0" xfId="0"/>
    <xf numFmtId="0" fontId="19" fillId="6" borderId="16" xfId="11">
      <alignment horizontal="center" vertical="center" wrapText="1"/>
    </xf>
    <xf numFmtId="0" fontId="48" fillId="36" borderId="13" xfId="16" applyFont="1" applyFill="1">
      <alignment horizontal="center" vertical="center"/>
    </xf>
    <xf numFmtId="2" fontId="12" fillId="35" borderId="43" xfId="8" applyNumberFormat="1" applyFont="1" applyFill="1" applyBorder="1" applyAlignment="1">
      <alignment horizontal="right" vertical="center" indent="1"/>
    </xf>
    <xf numFmtId="0" fontId="18" fillId="35" borderId="19" xfId="8" applyFill="1" applyBorder="1">
      <alignment horizontal="center" vertical="center"/>
    </xf>
    <xf numFmtId="2" fontId="12" fillId="35" borderId="44" xfId="8" applyNumberFormat="1" applyFont="1" applyFill="1" applyBorder="1" applyAlignment="1">
      <alignment horizontal="right" vertical="center" indent="1"/>
    </xf>
    <xf numFmtId="0" fontId="2" fillId="22" borderId="52" xfId="13" applyFont="1" applyFill="1" applyBorder="1">
      <alignment horizontal="center" vertical="center" wrapText="1"/>
    </xf>
    <xf numFmtId="0" fontId="12" fillId="35" borderId="13" xfId="16" applyFont="1" applyFill="1">
      <alignment horizontal="center" vertical="center"/>
    </xf>
    <xf numFmtId="0" fontId="10" fillId="5" borderId="43" xfId="17" applyBorder="1">
      <alignment horizontal="center" vertical="center"/>
    </xf>
    <xf numFmtId="0" fontId="27" fillId="10" borderId="44" xfId="8" applyFont="1" applyBorder="1">
      <alignment horizontal="center" vertical="center"/>
    </xf>
    <xf numFmtId="0" fontId="18" fillId="10" borderId="44" xfId="8" applyBorder="1">
      <alignment horizontal="center" vertical="center"/>
    </xf>
    <xf numFmtId="0" fontId="12" fillId="14" borderId="13" xfId="16" applyFont="1" applyFill="1">
      <alignment horizontal="center" vertical="center"/>
    </xf>
    <xf numFmtId="0" fontId="18" fillId="10" borderId="19" xfId="8" applyBorder="1">
      <alignment horizontal="center" vertical="center"/>
    </xf>
    <xf numFmtId="0" fontId="18" fillId="10" borderId="92" xfId="8" applyBorder="1">
      <alignment horizontal="center" vertical="center"/>
    </xf>
    <xf numFmtId="2" fontId="12" fillId="10" borderId="43" xfId="8" applyNumberFormat="1" applyFont="1" applyBorder="1" applyAlignment="1">
      <alignment horizontal="right" vertical="center" indent="1"/>
    </xf>
    <xf numFmtId="2" fontId="12" fillId="10" borderId="47" xfId="8" applyNumberFormat="1" applyFont="1" applyBorder="1" applyAlignment="1">
      <alignment horizontal="right" vertical="center" indent="1"/>
    </xf>
    <xf numFmtId="0" fontId="12" fillId="35" borderId="3" xfId="0" applyFont="1" applyFill="1" applyBorder="1" applyAlignment="1">
      <alignment horizontal="center"/>
    </xf>
    <xf numFmtId="0" fontId="12" fillId="30" borderId="3" xfId="0" applyFont="1" applyFill="1" applyBorder="1" applyAlignment="1">
      <alignment horizontal="center"/>
    </xf>
    <xf numFmtId="0" fontId="18" fillId="10" borderId="46" xfId="8" applyBorder="1">
      <alignment horizontal="center" vertical="center"/>
    </xf>
    <xf numFmtId="0" fontId="18" fillId="10" borderId="45" xfId="8" applyBorder="1">
      <alignment horizontal="center" vertical="center"/>
    </xf>
    <xf numFmtId="0" fontId="18" fillId="10" borderId="65" xfId="8" applyBorder="1">
      <alignment horizontal="center" vertical="center"/>
    </xf>
    <xf numFmtId="0" fontId="18" fillId="10" borderId="15" xfId="8">
      <alignment horizontal="center" vertical="center"/>
    </xf>
    <xf numFmtId="0" fontId="18" fillId="10" borderId="20" xfId="8" applyBorder="1">
      <alignment horizontal="center" vertical="center"/>
    </xf>
    <xf numFmtId="0" fontId="18" fillId="10" borderId="43" xfId="8" applyBorder="1">
      <alignment horizontal="center" vertical="center"/>
    </xf>
    <xf numFmtId="0" fontId="22" fillId="11" borderId="52" xfId="16" applyBorder="1">
      <alignment horizontal="center" vertical="center"/>
    </xf>
    <xf numFmtId="0" fontId="22" fillId="11" borderId="13" xfId="16">
      <alignment horizontal="center" vertical="center"/>
    </xf>
    <xf numFmtId="0" fontId="18" fillId="10" borderId="52" xfId="8" applyBorder="1">
      <alignment horizontal="center" vertical="center"/>
    </xf>
    <xf numFmtId="0" fontId="48" fillId="11" borderId="52" xfId="16" applyFont="1" applyBorder="1">
      <alignment horizontal="center" vertical="center"/>
    </xf>
    <xf numFmtId="0" fontId="19" fillId="6" borderId="0" xfId="11" applyBorder="1">
      <alignment horizontal="center" vertical="center" wrapText="1"/>
    </xf>
    <xf numFmtId="0" fontId="19" fillId="6" borderId="10" xfId="11" applyBorder="1">
      <alignment horizontal="center" vertical="center" wrapText="1"/>
    </xf>
    <xf numFmtId="2" fontId="12" fillId="30" borderId="44" xfId="8" applyNumberFormat="1" applyFont="1" applyFill="1" applyBorder="1" applyAlignment="1">
      <alignment horizontal="right" vertical="center" indent="1"/>
    </xf>
    <xf numFmtId="0" fontId="48" fillId="11" borderId="13" xfId="16" applyFont="1">
      <alignment horizontal="center" vertical="center"/>
    </xf>
    <xf numFmtId="0" fontId="48" fillId="11" borderId="21" xfId="16" applyFont="1" applyBorder="1">
      <alignment horizontal="center" vertical="center"/>
    </xf>
    <xf numFmtId="0" fontId="2" fillId="16" borderId="0" xfId="0" applyFont="1" applyFill="1" applyAlignment="1">
      <alignment horizontal="center"/>
    </xf>
    <xf numFmtId="0" fontId="2" fillId="30" borderId="0" xfId="0" applyFont="1" applyFill="1" applyAlignment="1">
      <alignment horizontal="center"/>
    </xf>
    <xf numFmtId="0" fontId="2" fillId="35" borderId="0" xfId="0" applyFont="1" applyFill="1" applyAlignment="1">
      <alignment horizontal="center"/>
    </xf>
    <xf numFmtId="0" fontId="10" fillId="5" borderId="5" xfId="17" applyBorder="1">
      <alignment horizontal="center" vertical="center"/>
    </xf>
    <xf numFmtId="0" fontId="10" fillId="5" borderId="0" xfId="17" applyBorder="1">
      <alignment horizontal="center" vertical="center"/>
    </xf>
    <xf numFmtId="0" fontId="6" fillId="0" borderId="0" xfId="0" applyFont="1" applyAlignment="1">
      <alignment horizontal="center" vertical="center" wrapText="1"/>
    </xf>
    <xf numFmtId="0" fontId="23" fillId="0" borderId="0" xfId="0" applyFont="1" applyAlignment="1">
      <alignment horizontal="center" vertical="center" wrapText="1"/>
    </xf>
    <xf numFmtId="0" fontId="32" fillId="5" borderId="31" xfId="17" applyFont="1" applyBorder="1">
      <alignment horizontal="center" vertical="center"/>
    </xf>
    <xf numFmtId="0" fontId="32" fillId="5" borderId="33" xfId="17" applyFont="1" applyBorder="1">
      <alignment horizontal="center" vertical="center"/>
    </xf>
    <xf numFmtId="0" fontId="32" fillId="5" borderId="32" xfId="17" applyFont="1" applyBorder="1">
      <alignment horizontal="center" vertical="center"/>
    </xf>
    <xf numFmtId="0" fontId="46" fillId="8" borderId="0" xfId="11" applyFont="1" applyFill="1" applyBorder="1">
      <alignment horizontal="center" vertical="center" wrapText="1"/>
    </xf>
    <xf numFmtId="0" fontId="47" fillId="11" borderId="21" xfId="16" applyFont="1" applyBorder="1">
      <alignment horizontal="center" vertical="center"/>
    </xf>
    <xf numFmtId="0" fontId="47" fillId="11" borderId="25" xfId="16" applyFont="1" applyBorder="1">
      <alignment horizontal="center" vertical="center"/>
    </xf>
    <xf numFmtId="0" fontId="47" fillId="11" borderId="98" xfId="16" applyFont="1" applyBorder="1">
      <alignment horizontal="center" vertical="center"/>
    </xf>
    <xf numFmtId="0" fontId="47" fillId="11" borderId="99" xfId="16" applyFont="1" applyBorder="1">
      <alignment horizontal="center" vertical="center"/>
    </xf>
    <xf numFmtId="0" fontId="47" fillId="11" borderId="26" xfId="16" applyFont="1" applyBorder="1">
      <alignment horizontal="center" vertical="center"/>
    </xf>
    <xf numFmtId="0" fontId="18" fillId="14" borderId="34" xfId="8" applyFill="1" applyBorder="1">
      <alignment horizontal="center" vertical="center"/>
    </xf>
    <xf numFmtId="0" fontId="18" fillId="14" borderId="35" xfId="8" applyFill="1" applyBorder="1">
      <alignment horizontal="center" vertical="center"/>
    </xf>
    <xf numFmtId="0" fontId="19" fillId="6" borderId="21" xfId="11" applyBorder="1" applyAlignment="1">
      <alignment horizontal="left" vertical="center" wrapText="1"/>
    </xf>
    <xf numFmtId="0" fontId="19" fillId="6" borderId="26" xfId="11" applyBorder="1" applyAlignment="1">
      <alignment horizontal="left" vertical="center" wrapText="1"/>
    </xf>
    <xf numFmtId="0" fontId="19" fillId="6" borderId="25" xfId="11" applyBorder="1" applyAlignment="1">
      <alignment horizontal="left" vertical="center" wrapText="1"/>
    </xf>
    <xf numFmtId="0" fontId="18" fillId="35" borderId="34" xfId="8" applyFill="1" applyBorder="1">
      <alignment horizontal="center" vertical="center"/>
    </xf>
    <xf numFmtId="0" fontId="18" fillId="35" borderId="35" xfId="8" applyFill="1" applyBorder="1">
      <alignment horizontal="center" vertical="center"/>
    </xf>
    <xf numFmtId="0" fontId="18" fillId="3" borderId="34" xfId="8" applyFill="1" applyBorder="1">
      <alignment horizontal="center" vertical="center"/>
    </xf>
    <xf numFmtId="0" fontId="18" fillId="3" borderId="35" xfId="8" applyFill="1" applyBorder="1">
      <alignment horizontal="center" vertical="center"/>
    </xf>
    <xf numFmtId="0" fontId="18" fillId="10" borderId="54" xfId="8" applyBorder="1">
      <alignment horizontal="center" vertical="center"/>
    </xf>
    <xf numFmtId="0" fontId="18" fillId="10" borderId="3" xfId="8" applyBorder="1">
      <alignment horizontal="center" vertical="center"/>
    </xf>
    <xf numFmtId="0" fontId="47" fillId="0" borderId="0" xfId="16" applyFont="1" applyFill="1" applyBorder="1">
      <alignment horizontal="center" vertical="center"/>
    </xf>
    <xf numFmtId="0" fontId="22" fillId="36" borderId="63" xfId="16" applyFill="1" applyBorder="1">
      <alignment horizontal="center" vertical="center"/>
    </xf>
    <xf numFmtId="0" fontId="22" fillId="36" borderId="66" xfId="16" applyFill="1" applyBorder="1">
      <alignment horizontal="center" vertical="center"/>
    </xf>
    <xf numFmtId="0" fontId="47" fillId="2" borderId="0" xfId="16" applyFont="1" applyFill="1" applyBorder="1">
      <alignment horizontal="center" vertical="center"/>
    </xf>
    <xf numFmtId="0" fontId="32" fillId="0" borderId="0" xfId="6" applyFont="1" applyFill="1" applyBorder="1" applyAlignment="1">
      <alignment horizontal="center" vertical="center"/>
    </xf>
    <xf numFmtId="0" fontId="18" fillId="10" borderId="59" xfId="8" applyBorder="1">
      <alignment horizontal="center" vertical="center"/>
    </xf>
    <xf numFmtId="0" fontId="18" fillId="10" borderId="60" xfId="8" applyBorder="1">
      <alignment horizontal="center" vertical="center"/>
    </xf>
    <xf numFmtId="0" fontId="18" fillId="10" borderId="61" xfId="8" applyBorder="1">
      <alignment horizontal="center" vertical="center"/>
    </xf>
    <xf numFmtId="0" fontId="18" fillId="35" borderId="57" xfId="8" applyFill="1" applyBorder="1">
      <alignment horizontal="center" vertical="center"/>
    </xf>
    <xf numFmtId="0" fontId="18" fillId="35" borderId="56" xfId="8" applyFill="1" applyBorder="1">
      <alignment horizontal="center" vertical="center"/>
    </xf>
    <xf numFmtId="0" fontId="18" fillId="35" borderId="64" xfId="8" applyFill="1" applyBorder="1">
      <alignment horizontal="center" vertical="center"/>
    </xf>
    <xf numFmtId="0" fontId="18" fillId="35" borderId="72" xfId="8" applyFill="1" applyBorder="1">
      <alignment horizontal="center" vertical="center"/>
    </xf>
    <xf numFmtId="0" fontId="18" fillId="35" borderId="73" xfId="8" applyFill="1" applyBorder="1">
      <alignment horizontal="center" vertical="center"/>
    </xf>
    <xf numFmtId="0" fontId="18" fillId="35" borderId="71" xfId="8" applyFill="1" applyBorder="1">
      <alignment horizontal="center" vertical="center"/>
    </xf>
    <xf numFmtId="0" fontId="12" fillId="14" borderId="57" xfId="16" applyFont="1" applyFill="1" applyBorder="1">
      <alignment horizontal="center" vertical="center"/>
    </xf>
    <xf numFmtId="0" fontId="12" fillId="14" borderId="56" xfId="16" applyFont="1" applyFill="1" applyBorder="1">
      <alignment horizontal="center" vertical="center"/>
    </xf>
    <xf numFmtId="0" fontId="12" fillId="14" borderId="72" xfId="16" applyFont="1" applyFill="1" applyBorder="1">
      <alignment horizontal="center" vertical="center"/>
    </xf>
    <xf numFmtId="0" fontId="12" fillId="14" borderId="73" xfId="16" applyFont="1" applyFill="1" applyBorder="1">
      <alignment horizontal="center" vertical="center"/>
    </xf>
    <xf numFmtId="0" fontId="22" fillId="36" borderId="57" xfId="16" applyFill="1" applyBorder="1">
      <alignment horizontal="center" vertical="center"/>
    </xf>
    <xf numFmtId="0" fontId="22" fillId="36" borderId="72" xfId="16" applyFill="1" applyBorder="1">
      <alignment horizontal="center" vertical="center"/>
    </xf>
    <xf numFmtId="0" fontId="32" fillId="2" borderId="0" xfId="6" applyFont="1" applyFill="1" applyBorder="1" applyAlignment="1">
      <alignment horizontal="center" vertical="center"/>
    </xf>
    <xf numFmtId="0" fontId="2" fillId="30" borderId="52" xfId="0" applyFont="1" applyFill="1" applyBorder="1" applyAlignment="1">
      <alignment horizontal="center"/>
    </xf>
    <xf numFmtId="0" fontId="0" fillId="0" borderId="0" xfId="0" applyAlignment="1">
      <alignment horizontal="center"/>
    </xf>
    <xf numFmtId="0" fontId="22" fillId="36" borderId="52" xfId="16" applyFill="1" applyBorder="1">
      <alignment horizontal="center" vertical="center"/>
    </xf>
    <xf numFmtId="0" fontId="19" fillId="6" borderId="52" xfId="11" applyBorder="1">
      <alignment horizontal="center" vertical="center" wrapText="1"/>
    </xf>
    <xf numFmtId="0" fontId="47" fillId="11" borderId="52" xfId="16" applyFont="1" applyBorder="1">
      <alignment horizontal="center" vertical="center"/>
    </xf>
    <xf numFmtId="0" fontId="18" fillId="10" borderId="74" xfId="8" applyBorder="1">
      <alignment horizontal="center" vertical="center"/>
    </xf>
    <xf numFmtId="0" fontId="28" fillId="36" borderId="52" xfId="16" applyFont="1" applyFill="1" applyBorder="1">
      <alignment horizontal="center" vertical="center"/>
    </xf>
    <xf numFmtId="0" fontId="2" fillId="3" borderId="0" xfId="0" applyFont="1" applyFill="1" applyAlignment="1">
      <alignment horizontal="center" vertical="center"/>
    </xf>
    <xf numFmtId="0" fontId="18" fillId="9" borderId="52" xfId="19" applyBorder="1">
      <alignment horizontal="center" vertical="center"/>
    </xf>
    <xf numFmtId="0" fontId="8" fillId="0" borderId="52" xfId="13" applyFont="1" applyBorder="1">
      <alignment horizontal="center" vertical="center" wrapText="1"/>
    </xf>
    <xf numFmtId="0" fontId="18" fillId="35" borderId="58" xfId="8" applyFill="1" applyBorder="1">
      <alignment horizontal="center" vertical="center"/>
    </xf>
    <xf numFmtId="0" fontId="18" fillId="35" borderId="0" xfId="8" applyFill="1" applyBorder="1">
      <alignment horizontal="center" vertical="center"/>
    </xf>
    <xf numFmtId="0" fontId="18" fillId="16" borderId="52" xfId="19" applyFill="1" applyBorder="1">
      <alignment horizontal="center" vertical="center"/>
    </xf>
    <xf numFmtId="0" fontId="18" fillId="6" borderId="52" xfId="11" applyFont="1" applyBorder="1">
      <alignment horizontal="center" vertical="center" wrapText="1"/>
    </xf>
    <xf numFmtId="0" fontId="12" fillId="30" borderId="52" xfId="16" applyFont="1" applyFill="1" applyBorder="1">
      <alignment horizontal="center" vertical="center"/>
    </xf>
    <xf numFmtId="0" fontId="18" fillId="9" borderId="0" xfId="19" applyBorder="1">
      <alignment horizontal="center" vertical="center"/>
    </xf>
    <xf numFmtId="0" fontId="47" fillId="11" borderId="34" xfId="16" applyFont="1" applyBorder="1">
      <alignment horizontal="center" vertical="center"/>
    </xf>
    <xf numFmtId="0" fontId="47" fillId="11" borderId="4" xfId="16" applyFont="1" applyBorder="1">
      <alignment horizontal="center" vertical="center"/>
    </xf>
    <xf numFmtId="0" fontId="47" fillId="11" borderId="54" xfId="16" applyFont="1" applyBorder="1">
      <alignment horizontal="center" vertical="center"/>
    </xf>
    <xf numFmtId="0" fontId="12" fillId="3" borderId="52" xfId="16" applyFont="1" applyFill="1" applyBorder="1">
      <alignment horizontal="center" vertical="center"/>
    </xf>
    <xf numFmtId="0" fontId="18" fillId="6" borderId="16" xfId="11" applyFont="1">
      <alignment horizontal="center" vertical="center" wrapText="1"/>
    </xf>
    <xf numFmtId="0" fontId="12" fillId="35" borderId="52" xfId="16" applyFont="1" applyFill="1" applyBorder="1">
      <alignment horizontal="center" vertical="center"/>
    </xf>
    <xf numFmtId="0" fontId="18" fillId="35" borderId="75" xfId="8" applyFill="1" applyBorder="1">
      <alignment horizontal="center" vertical="center"/>
    </xf>
    <xf numFmtId="0" fontId="18" fillId="10" borderId="28" xfId="8" applyBorder="1">
      <alignment horizontal="center" vertical="center"/>
    </xf>
    <xf numFmtId="0" fontId="18" fillId="10" borderId="29" xfId="8" applyBorder="1">
      <alignment horizontal="center" vertical="center"/>
    </xf>
    <xf numFmtId="0" fontId="18" fillId="10" borderId="30" xfId="8" applyBorder="1">
      <alignment horizontal="center" vertical="center"/>
    </xf>
    <xf numFmtId="0" fontId="12" fillId="30" borderId="0" xfId="0" applyFont="1" applyFill="1" applyAlignment="1">
      <alignment horizontal="center" vertical="center"/>
    </xf>
    <xf numFmtId="0" fontId="12" fillId="30" borderId="73" xfId="0" applyFont="1" applyFill="1" applyBorder="1" applyAlignment="1">
      <alignment horizontal="center" vertical="center"/>
    </xf>
    <xf numFmtId="0" fontId="18" fillId="10" borderId="72" xfId="8" applyBorder="1">
      <alignment horizontal="center" vertical="center"/>
    </xf>
    <xf numFmtId="0" fontId="18" fillId="10" borderId="73" xfId="8" applyBorder="1">
      <alignment horizontal="center" vertical="center"/>
    </xf>
    <xf numFmtId="0" fontId="4" fillId="16" borderId="88" xfId="0" applyFont="1" applyFill="1" applyBorder="1" applyAlignment="1">
      <alignment horizontal="center"/>
    </xf>
    <xf numFmtId="0" fontId="35" fillId="2" borderId="0" xfId="0" applyFont="1" applyFill="1" applyAlignment="1">
      <alignment horizontal="center"/>
    </xf>
    <xf numFmtId="0" fontId="2" fillId="31" borderId="0" xfId="0" applyFont="1" applyFill="1" applyAlignment="1">
      <alignment horizontal="center" vertical="center"/>
    </xf>
    <xf numFmtId="0" fontId="2" fillId="31" borderId="55" xfId="0" applyFont="1" applyFill="1" applyBorder="1" applyAlignment="1">
      <alignment horizontal="center" vertical="center"/>
    </xf>
    <xf numFmtId="0" fontId="47" fillId="11" borderId="13" xfId="16" applyFont="1">
      <alignment horizontal="center" vertical="center"/>
    </xf>
    <xf numFmtId="0" fontId="18" fillId="10" borderId="0" xfId="5" applyAlignment="1">
      <alignment horizontal="center" vertical="center"/>
    </xf>
    <xf numFmtId="0" fontId="47" fillId="35" borderId="32" xfId="16" applyFont="1" applyFill="1" applyBorder="1">
      <alignment horizontal="center" vertical="center"/>
    </xf>
    <xf numFmtId="0" fontId="47" fillId="35" borderId="54" xfId="16" applyFont="1" applyFill="1" applyBorder="1">
      <alignment horizontal="center" vertical="center"/>
    </xf>
    <xf numFmtId="0" fontId="47" fillId="40" borderId="32" xfId="16" applyFont="1" applyFill="1" applyBorder="1">
      <alignment horizontal="center" vertical="center"/>
    </xf>
    <xf numFmtId="0" fontId="47" fillId="40" borderId="54" xfId="16" applyFont="1" applyFill="1" applyBorder="1">
      <alignment horizontal="center" vertical="center"/>
    </xf>
    <xf numFmtId="0" fontId="47" fillId="16" borderId="32" xfId="16" applyFont="1" applyFill="1" applyBorder="1">
      <alignment horizontal="center" vertical="center"/>
    </xf>
    <xf numFmtId="0" fontId="47" fillId="16" borderId="54" xfId="16" applyFont="1" applyFill="1" applyBorder="1">
      <alignment horizontal="center" vertical="center"/>
    </xf>
    <xf numFmtId="0" fontId="18" fillId="17" borderId="16" xfId="11" applyFont="1" applyFill="1">
      <alignment horizontal="center" vertical="center" wrapText="1"/>
    </xf>
    <xf numFmtId="0" fontId="27" fillId="17" borderId="16" xfId="11" applyFont="1" applyFill="1">
      <alignment horizontal="center" vertical="center" wrapText="1"/>
    </xf>
    <xf numFmtId="0" fontId="27" fillId="17" borderId="27" xfId="11" applyFont="1" applyFill="1" applyBorder="1">
      <alignment horizontal="center" vertical="center" wrapText="1"/>
    </xf>
    <xf numFmtId="0" fontId="22" fillId="11" borderId="22" xfId="16" applyBorder="1">
      <alignment horizontal="center" vertical="center"/>
    </xf>
    <xf numFmtId="0" fontId="19" fillId="6" borderId="27" xfId="11" applyBorder="1">
      <alignment horizontal="center" vertical="center" wrapText="1"/>
    </xf>
    <xf numFmtId="0" fontId="32" fillId="7" borderId="37" xfId="13" applyFont="1" applyFill="1" applyBorder="1">
      <alignment horizontal="center" vertical="center" wrapText="1"/>
    </xf>
    <xf numFmtId="0" fontId="32" fillId="7" borderId="18" xfId="13" applyFont="1" applyFill="1">
      <alignment horizontal="center" vertical="center" wrapText="1"/>
    </xf>
    <xf numFmtId="2" fontId="32" fillId="0" borderId="0" xfId="13" applyNumberFormat="1" applyFont="1" applyBorder="1" applyAlignment="1">
      <alignment horizontal="right" vertical="center" wrapText="1" indent="6"/>
    </xf>
    <xf numFmtId="2" fontId="32" fillId="2" borderId="0" xfId="13" applyNumberFormat="1" applyFont="1" applyFill="1" applyBorder="1" applyAlignment="1">
      <alignment horizontal="right" vertical="center" wrapText="1" indent="6"/>
    </xf>
    <xf numFmtId="9" fontId="32" fillId="2" borderId="0" xfId="22" applyFont="1" applyFill="1" applyBorder="1" applyAlignment="1">
      <alignment horizontal="left" vertical="center"/>
    </xf>
    <xf numFmtId="0" fontId="2" fillId="35" borderId="0" xfId="0" applyFont="1" applyFill="1" applyAlignment="1">
      <alignment horizontal="center" vertical="center"/>
    </xf>
    <xf numFmtId="0" fontId="2" fillId="35" borderId="84" xfId="0" applyFont="1" applyFill="1" applyBorder="1" applyAlignment="1">
      <alignment horizontal="center" vertical="center"/>
    </xf>
    <xf numFmtId="0" fontId="2" fillId="35" borderId="83" xfId="0" applyFont="1" applyFill="1" applyBorder="1" applyAlignment="1">
      <alignment horizontal="center" vertical="center"/>
    </xf>
    <xf numFmtId="0" fontId="2" fillId="35" borderId="85" xfId="0" applyFont="1" applyFill="1" applyBorder="1" applyAlignment="1">
      <alignment horizontal="center" vertical="center"/>
    </xf>
    <xf numFmtId="0" fontId="12" fillId="14" borderId="34" xfId="16" applyFont="1" applyFill="1" applyBorder="1">
      <alignment horizontal="center" vertical="center"/>
    </xf>
    <xf numFmtId="0" fontId="12" fillId="14" borderId="27" xfId="16" applyFont="1" applyFill="1" applyBorder="1">
      <alignment horizontal="center" vertical="center"/>
    </xf>
    <xf numFmtId="0" fontId="12" fillId="14" borderId="4" xfId="16" applyFont="1" applyFill="1" applyBorder="1">
      <alignment horizontal="center" vertical="center"/>
    </xf>
    <xf numFmtId="0" fontId="12" fillId="14" borderId="0" xfId="16" applyFont="1" applyFill="1" applyBorder="1">
      <alignment horizontal="center" vertical="center"/>
    </xf>
    <xf numFmtId="0" fontId="12" fillId="14" borderId="86" xfId="16" applyFont="1" applyFill="1" applyBorder="1">
      <alignment horizontal="center" vertical="center"/>
    </xf>
    <xf numFmtId="0" fontId="12" fillId="14" borderId="83" xfId="16" applyFont="1" applyFill="1" applyBorder="1">
      <alignment horizontal="center" vertical="center"/>
    </xf>
    <xf numFmtId="0" fontId="12" fillId="3" borderId="34" xfId="16" applyFont="1" applyFill="1" applyBorder="1">
      <alignment horizontal="center" vertical="center"/>
    </xf>
    <xf numFmtId="0" fontId="12" fillId="3" borderId="27" xfId="16" applyFont="1" applyFill="1" applyBorder="1">
      <alignment horizontal="center" vertical="center"/>
    </xf>
    <xf numFmtId="0" fontId="12" fillId="3" borderId="4" xfId="16" applyFont="1" applyFill="1" applyBorder="1">
      <alignment horizontal="center" vertical="center"/>
    </xf>
    <xf numFmtId="0" fontId="12" fillId="3" borderId="0" xfId="16" applyFont="1" applyFill="1" applyBorder="1">
      <alignment horizontal="center" vertical="center"/>
    </xf>
    <xf numFmtId="0" fontId="12" fillId="3" borderId="86" xfId="16" applyFont="1" applyFill="1" applyBorder="1">
      <alignment horizontal="center" vertical="center"/>
    </xf>
    <xf numFmtId="0" fontId="12" fillId="3" borderId="83" xfId="16" applyFont="1" applyFill="1" applyBorder="1">
      <alignment horizontal="center" vertical="center"/>
    </xf>
    <xf numFmtId="0" fontId="12" fillId="14" borderId="52" xfId="16" applyFont="1" applyFill="1" applyBorder="1">
      <alignment horizontal="center" vertical="center"/>
    </xf>
    <xf numFmtId="0" fontId="2" fillId="35" borderId="4" xfId="0" applyFont="1" applyFill="1" applyBorder="1" applyAlignment="1">
      <alignment horizontal="center"/>
    </xf>
    <xf numFmtId="0" fontId="12" fillId="2" borderId="0" xfId="16" applyFont="1" applyFill="1" applyBorder="1">
      <alignment horizontal="center" vertical="center"/>
    </xf>
    <xf numFmtId="1" fontId="32" fillId="0" borderId="52" xfId="13" applyNumberFormat="1" applyFont="1" applyBorder="1" applyAlignment="1">
      <alignment horizontal="right" vertical="center" wrapText="1" indent="6"/>
    </xf>
    <xf numFmtId="164" fontId="50" fillId="0" borderId="52" xfId="13" applyNumberFormat="1" applyFont="1" applyBorder="1" applyAlignment="1">
      <alignment horizontal="right" vertical="center" wrapText="1" indent="6"/>
    </xf>
    <xf numFmtId="164" fontId="32" fillId="0" borderId="52" xfId="13" applyNumberFormat="1" applyFont="1" applyBorder="1" applyAlignment="1">
      <alignment horizontal="right" vertical="center" wrapText="1" indent="6"/>
    </xf>
    <xf numFmtId="2" fontId="50" fillId="0" borderId="0" xfId="13" applyNumberFormat="1" applyFont="1" applyBorder="1" applyAlignment="1">
      <alignment horizontal="right" vertical="center" wrapText="1" indent="6"/>
    </xf>
    <xf numFmtId="1" fontId="32" fillId="0" borderId="0" xfId="13" applyNumberFormat="1" applyFont="1" applyBorder="1" applyAlignment="1">
      <alignment horizontal="right" vertical="center" wrapText="1" indent="6"/>
    </xf>
    <xf numFmtId="0" fontId="32" fillId="0" borderId="74" xfId="13" applyFont="1" applyBorder="1" applyAlignment="1">
      <alignment horizontal="right" vertical="center" wrapText="1" indent="6"/>
    </xf>
    <xf numFmtId="0" fontId="32" fillId="0" borderId="76" xfId="13" applyFont="1" applyBorder="1" applyAlignment="1">
      <alignment horizontal="right" vertical="center" wrapText="1" indent="6"/>
    </xf>
    <xf numFmtId="1" fontId="32" fillId="2" borderId="0" xfId="13" applyNumberFormat="1" applyFont="1" applyFill="1" applyBorder="1" applyAlignment="1">
      <alignment horizontal="right" vertical="center" wrapText="1" indent="6"/>
    </xf>
    <xf numFmtId="2" fontId="32" fillId="0" borderId="52" xfId="13" applyNumberFormat="1" applyFont="1" applyBorder="1" applyAlignment="1">
      <alignment horizontal="right" vertical="center" wrapText="1" indent="6"/>
    </xf>
    <xf numFmtId="0" fontId="0" fillId="0" borderId="76" xfId="0" applyBorder="1" applyAlignment="1">
      <alignment horizontal="center"/>
    </xf>
    <xf numFmtId="0" fontId="0" fillId="0" borderId="77" xfId="0" applyBorder="1" applyAlignment="1">
      <alignment horizontal="center"/>
    </xf>
    <xf numFmtId="0" fontId="0" fillId="2" borderId="0" xfId="0" applyFill="1" applyAlignment="1">
      <alignment horizontal="center"/>
    </xf>
    <xf numFmtId="0" fontId="0" fillId="0" borderId="102" xfId="0" applyBorder="1" applyAlignment="1">
      <alignment horizontal="center"/>
    </xf>
    <xf numFmtId="0" fontId="0" fillId="0" borderId="103" xfId="0" applyBorder="1" applyAlignment="1">
      <alignment horizontal="center"/>
    </xf>
    <xf numFmtId="0" fontId="2" fillId="35" borderId="84" xfId="0" applyFont="1" applyFill="1" applyBorder="1" applyAlignment="1">
      <alignment horizontal="center"/>
    </xf>
    <xf numFmtId="0" fontId="0" fillId="0" borderId="100" xfId="0" applyBorder="1" applyAlignment="1">
      <alignment horizontal="center"/>
    </xf>
    <xf numFmtId="2" fontId="32" fillId="0" borderId="52" xfId="17" applyNumberFormat="1" applyFont="1" applyFill="1" applyBorder="1" applyAlignment="1">
      <alignment horizontal="right" vertical="center" indent="6"/>
    </xf>
    <xf numFmtId="0" fontId="0" fillId="0" borderId="101" xfId="0" applyBorder="1" applyAlignment="1">
      <alignment horizontal="center"/>
    </xf>
    <xf numFmtId="0" fontId="32" fillId="0" borderId="52" xfId="21" applyFont="1" applyBorder="1">
      <alignment horizontal="left" vertical="center" wrapText="1" indent="8"/>
    </xf>
    <xf numFmtId="0" fontId="46" fillId="4" borderId="52" xfId="18" applyFont="1" applyBorder="1">
      <alignment horizontal="center" vertical="center"/>
    </xf>
    <xf numFmtId="0" fontId="32" fillId="0" borderId="52" xfId="21" applyFont="1" applyBorder="1" applyAlignment="1">
      <alignment vertical="center" wrapText="1"/>
    </xf>
    <xf numFmtId="0" fontId="35" fillId="14" borderId="3" xfId="0" applyFont="1" applyFill="1" applyBorder="1" applyAlignment="1">
      <alignment horizontal="center" vertical="center"/>
    </xf>
    <xf numFmtId="0" fontId="35" fillId="14" borderId="89" xfId="0" applyFont="1" applyFill="1" applyBorder="1" applyAlignment="1">
      <alignment horizontal="center" vertical="center"/>
    </xf>
    <xf numFmtId="0" fontId="47" fillId="27" borderId="52" xfId="16" applyFont="1" applyFill="1" applyBorder="1">
      <alignment horizontal="center" vertical="center"/>
    </xf>
    <xf numFmtId="0" fontId="47" fillId="27" borderId="59" xfId="16" applyFont="1" applyFill="1" applyBorder="1">
      <alignment horizontal="center" vertical="center"/>
    </xf>
    <xf numFmtId="0" fontId="46" fillId="15" borderId="52" xfId="18" applyFont="1" applyFill="1" applyBorder="1">
      <alignment horizontal="center" vertical="center"/>
    </xf>
    <xf numFmtId="0" fontId="46" fillId="15" borderId="59" xfId="18" applyFont="1" applyFill="1" applyBorder="1">
      <alignment horizontal="center" vertical="center"/>
    </xf>
    <xf numFmtId="0" fontId="19" fillId="37" borderId="52" xfId="11" applyFill="1" applyBorder="1">
      <alignment horizontal="center" vertical="center" wrapText="1"/>
    </xf>
    <xf numFmtId="0" fontId="18" fillId="35" borderId="63" xfId="19" applyFill="1" applyBorder="1">
      <alignment horizontal="center" vertical="center"/>
    </xf>
    <xf numFmtId="0" fontId="18" fillId="35" borderId="67" xfId="19" applyFill="1" applyBorder="1">
      <alignment horizontal="center" vertical="center"/>
    </xf>
    <xf numFmtId="0" fontId="18" fillId="10" borderId="72" xfId="5" applyBorder="1" applyAlignment="1">
      <alignment horizontal="center" vertical="center"/>
    </xf>
    <xf numFmtId="0" fontId="18" fillId="10" borderId="73" xfId="5" applyBorder="1" applyAlignment="1">
      <alignment horizontal="center" vertical="center"/>
    </xf>
    <xf numFmtId="0" fontId="47" fillId="11" borderId="74" xfId="16" applyFont="1" applyBorder="1">
      <alignment horizontal="center" vertical="center"/>
    </xf>
    <xf numFmtId="0" fontId="18" fillId="9" borderId="57" xfId="19" applyBorder="1">
      <alignment horizontal="center" vertical="center"/>
    </xf>
    <xf numFmtId="0" fontId="18" fillId="9" borderId="56" xfId="19" applyBorder="1">
      <alignment horizontal="center" vertical="center"/>
    </xf>
    <xf numFmtId="0" fontId="18" fillId="9" borderId="64" xfId="19" applyBorder="1">
      <alignment horizontal="center" vertical="center"/>
    </xf>
    <xf numFmtId="0" fontId="35" fillId="12" borderId="27" xfId="17" applyFont="1" applyFill="1" applyBorder="1">
      <alignment horizontal="center" vertical="center"/>
    </xf>
    <xf numFmtId="0" fontId="35" fillId="12" borderId="0" xfId="17" applyFont="1" applyFill="1" applyBorder="1">
      <alignment horizontal="center" vertical="center"/>
    </xf>
    <xf numFmtId="0" fontId="19" fillId="6" borderId="38" xfId="11" applyBorder="1">
      <alignment horizontal="center" vertical="center" wrapText="1"/>
    </xf>
    <xf numFmtId="0" fontId="12" fillId="35" borderId="38" xfId="16" applyFont="1" applyFill="1" applyBorder="1">
      <alignment horizontal="center" vertical="center"/>
    </xf>
    <xf numFmtId="0" fontId="18" fillId="9" borderId="38" xfId="19" applyBorder="1">
      <alignment horizontal="center" vertical="center"/>
    </xf>
    <xf numFmtId="0" fontId="19" fillId="6" borderId="53" xfId="11" applyBorder="1">
      <alignment horizontal="center" vertical="center" wrapText="1"/>
    </xf>
    <xf numFmtId="0" fontId="22" fillId="14" borderId="21" xfId="16" applyFill="1" applyBorder="1">
      <alignment horizontal="center" vertical="center"/>
    </xf>
    <xf numFmtId="0" fontId="22" fillId="14" borderId="26" xfId="16" applyFill="1" applyBorder="1">
      <alignment horizontal="center" vertical="center"/>
    </xf>
    <xf numFmtId="0" fontId="22" fillId="14" borderId="25" xfId="16" applyFill="1" applyBorder="1">
      <alignment horizontal="center" vertical="center"/>
    </xf>
    <xf numFmtId="0" fontId="19" fillId="6" borderId="26" xfId="11" applyBorder="1">
      <alignment horizontal="center" vertical="center" wrapText="1"/>
    </xf>
    <xf numFmtId="0" fontId="19" fillId="6" borderId="25" xfId="11" applyBorder="1">
      <alignment horizontal="center" vertical="center" wrapText="1"/>
    </xf>
    <xf numFmtId="0" fontId="12" fillId="35" borderId="21" xfId="16" applyFont="1" applyFill="1" applyBorder="1">
      <alignment horizontal="center" vertical="center"/>
    </xf>
    <xf numFmtId="0" fontId="12" fillId="35" borderId="26" xfId="16" applyFont="1" applyFill="1" applyBorder="1">
      <alignment horizontal="center" vertical="center"/>
    </xf>
    <xf numFmtId="0" fontId="12" fillId="35" borderId="25" xfId="16" applyFont="1" applyFill="1" applyBorder="1">
      <alignment horizontal="center" vertical="center"/>
    </xf>
    <xf numFmtId="0" fontId="12" fillId="3" borderId="21" xfId="16" applyFont="1" applyFill="1" applyBorder="1">
      <alignment horizontal="center" vertical="center"/>
    </xf>
    <xf numFmtId="0" fontId="12" fillId="3" borderId="26" xfId="16" applyFont="1" applyFill="1" applyBorder="1">
      <alignment horizontal="center" vertical="center"/>
    </xf>
    <xf numFmtId="0" fontId="12" fillId="3" borderId="25" xfId="16" applyFont="1" applyFill="1" applyBorder="1">
      <alignment horizontal="center" vertical="center"/>
    </xf>
    <xf numFmtId="0" fontId="18" fillId="10" borderId="97" xfId="8" applyBorder="1">
      <alignment horizontal="center" vertical="center"/>
    </xf>
    <xf numFmtId="0" fontId="12" fillId="11" borderId="38" xfId="16" applyFont="1" applyBorder="1">
      <alignment horizontal="center" vertical="center"/>
    </xf>
    <xf numFmtId="0" fontId="12" fillId="15" borderId="38" xfId="16" applyFont="1" applyFill="1" applyBorder="1">
      <alignment horizontal="center" vertical="center"/>
    </xf>
    <xf numFmtId="0" fontId="18" fillId="10" borderId="82" xfId="8" applyBorder="1">
      <alignment horizontal="center" vertical="center"/>
    </xf>
    <xf numFmtId="0" fontId="18" fillId="10" borderId="83" xfId="8" applyBorder="1">
      <alignment horizontal="center" vertical="center"/>
    </xf>
    <xf numFmtId="0" fontId="18" fillId="9" borderId="81" xfId="19" applyBorder="1">
      <alignment horizontal="center" vertical="center"/>
    </xf>
    <xf numFmtId="0" fontId="18" fillId="9" borderId="90" xfId="19" applyBorder="1">
      <alignment horizontal="center" vertical="center"/>
    </xf>
    <xf numFmtId="0" fontId="47" fillId="11" borderId="38" xfId="16" applyFont="1" applyBorder="1">
      <alignment horizontal="center" vertical="center"/>
    </xf>
    <xf numFmtId="0" fontId="32" fillId="7" borderId="38" xfId="13" applyFont="1" applyFill="1" applyBorder="1">
      <alignment horizontal="center" vertical="center" wrapText="1"/>
    </xf>
    <xf numFmtId="0" fontId="18" fillId="9" borderId="27" xfId="19" applyBorder="1">
      <alignment horizontal="center" vertical="center"/>
    </xf>
    <xf numFmtId="0" fontId="18" fillId="9" borderId="73" xfId="19" applyBorder="1">
      <alignment horizontal="center" vertical="center"/>
    </xf>
    <xf numFmtId="0" fontId="12" fillId="35" borderId="91" xfId="16" applyFont="1" applyFill="1" applyBorder="1">
      <alignment horizontal="center" vertical="center"/>
    </xf>
    <xf numFmtId="0" fontId="12" fillId="35" borderId="73" xfId="16" applyFont="1" applyFill="1" applyBorder="1">
      <alignment horizontal="center" vertical="center"/>
    </xf>
    <xf numFmtId="0" fontId="12" fillId="14" borderId="91" xfId="16" applyFont="1" applyFill="1" applyBorder="1">
      <alignment horizontal="center" vertical="center"/>
    </xf>
    <xf numFmtId="0" fontId="4" fillId="3" borderId="73" xfId="0" applyFont="1" applyFill="1" applyBorder="1" applyAlignment="1">
      <alignment horizontal="center" vertical="center"/>
    </xf>
    <xf numFmtId="0" fontId="33" fillId="33" borderId="52" xfId="0" applyFont="1" applyFill="1" applyBorder="1" applyAlignment="1">
      <alignment horizontal="center"/>
    </xf>
    <xf numFmtId="41" fontId="33" fillId="33" borderId="52" xfId="23" applyFont="1" applyFill="1" applyBorder="1" applyAlignment="1">
      <alignment horizontal="center"/>
    </xf>
    <xf numFmtId="0" fontId="33" fillId="12" borderId="52" xfId="0" applyFont="1" applyFill="1" applyBorder="1" applyAlignment="1">
      <alignment horizontal="center"/>
    </xf>
    <xf numFmtId="41" fontId="33" fillId="12" borderId="52" xfId="23" applyFont="1" applyFill="1" applyBorder="1" applyAlignment="1">
      <alignment horizontal="center"/>
    </xf>
    <xf numFmtId="0" fontId="18" fillId="15" borderId="52" xfId="0" applyFont="1" applyFill="1" applyBorder="1" applyAlignment="1">
      <alignment horizontal="center"/>
    </xf>
    <xf numFmtId="0" fontId="44" fillId="5" borderId="52" xfId="17" applyFont="1" applyBorder="1">
      <alignment horizontal="center" vertical="center"/>
    </xf>
    <xf numFmtId="0" fontId="44" fillId="5" borderId="52" xfId="17" applyFont="1" applyBorder="1" applyAlignment="1">
      <alignment horizontal="right" vertical="center"/>
    </xf>
    <xf numFmtId="0" fontId="39" fillId="15" borderId="52" xfId="0" applyFont="1" applyFill="1" applyBorder="1" applyAlignment="1">
      <alignment horizontal="center"/>
    </xf>
    <xf numFmtId="41" fontId="39" fillId="15" borderId="52" xfId="23" applyFont="1" applyFill="1" applyBorder="1" applyAlignment="1">
      <alignment horizontal="right"/>
    </xf>
    <xf numFmtId="0" fontId="44" fillId="0" borderId="52" xfId="0" applyFont="1" applyBorder="1" applyAlignment="1">
      <alignment horizontal="center" vertical="center"/>
    </xf>
    <xf numFmtId="41" fontId="44" fillId="2" borderId="52" xfId="0" applyNumberFormat="1" applyFont="1" applyFill="1" applyBorder="1" applyAlignment="1">
      <alignment horizontal="right"/>
    </xf>
    <xf numFmtId="41" fontId="44" fillId="2" borderId="52" xfId="23" applyFont="1" applyFill="1" applyBorder="1" applyAlignment="1">
      <alignment horizontal="right"/>
    </xf>
    <xf numFmtId="41" fontId="44" fillId="0" borderId="52" xfId="23" applyFont="1" applyFill="1" applyBorder="1" applyAlignment="1">
      <alignment horizontal="right"/>
    </xf>
    <xf numFmtId="41" fontId="39" fillId="13" borderId="52" xfId="23" applyFont="1" applyFill="1" applyBorder="1" applyAlignment="1">
      <alignment horizontal="right"/>
    </xf>
    <xf numFmtId="41" fontId="39" fillId="26" borderId="52" xfId="23" applyFont="1" applyFill="1" applyBorder="1" applyAlignment="1">
      <alignment horizontal="right"/>
    </xf>
    <xf numFmtId="41" fontId="39" fillId="19" borderId="52" xfId="23" applyFont="1" applyFill="1" applyBorder="1" applyAlignment="1">
      <alignment horizontal="right"/>
    </xf>
    <xf numFmtId="41" fontId="39" fillId="33" borderId="52" xfId="23" applyFont="1" applyFill="1" applyBorder="1" applyAlignment="1">
      <alignment horizontal="right"/>
    </xf>
    <xf numFmtId="41" fontId="39" fillId="26" borderId="52" xfId="0" applyNumberFormat="1" applyFont="1" applyFill="1" applyBorder="1" applyAlignment="1">
      <alignment horizontal="right"/>
    </xf>
    <xf numFmtId="41" fontId="39" fillId="33" borderId="52" xfId="0" applyNumberFormat="1" applyFont="1" applyFill="1" applyBorder="1" applyAlignment="1">
      <alignment horizontal="right"/>
    </xf>
    <xf numFmtId="0" fontId="44" fillId="2" borderId="52" xfId="0" applyFont="1" applyFill="1" applyBorder="1" applyAlignment="1">
      <alignment horizontal="center" vertical="center"/>
    </xf>
    <xf numFmtId="41" fontId="39" fillId="13" borderId="52" xfId="0" applyNumberFormat="1" applyFont="1" applyFill="1" applyBorder="1" applyAlignment="1">
      <alignment horizontal="right"/>
    </xf>
    <xf numFmtId="41" fontId="39" fillId="2" borderId="52" xfId="23" applyFont="1" applyFill="1" applyBorder="1" applyAlignment="1">
      <alignment horizontal="right"/>
    </xf>
    <xf numFmtId="41" fontId="44" fillId="0" borderId="52" xfId="0" applyNumberFormat="1" applyFont="1" applyBorder="1" applyAlignment="1">
      <alignment horizontal="right"/>
    </xf>
    <xf numFmtId="41" fontId="44" fillId="33" borderId="52" xfId="0" applyNumberFormat="1" applyFont="1" applyFill="1" applyBorder="1" applyAlignment="1">
      <alignment horizontal="right"/>
    </xf>
    <xf numFmtId="41" fontId="44" fillId="13" borderId="52" xfId="0" applyNumberFormat="1" applyFont="1" applyFill="1" applyBorder="1" applyAlignment="1">
      <alignment horizontal="right"/>
    </xf>
    <xf numFmtId="41" fontId="39" fillId="12" borderId="52" xfId="0" applyNumberFormat="1" applyFont="1" applyFill="1" applyBorder="1" applyAlignment="1">
      <alignment horizontal="right"/>
    </xf>
    <xf numFmtId="41" fontId="39" fillId="19" borderId="52" xfId="0" applyNumberFormat="1" applyFont="1" applyFill="1" applyBorder="1" applyAlignment="1">
      <alignment horizontal="right"/>
    </xf>
    <xf numFmtId="2" fontId="18" fillId="9" borderId="52" xfId="19" applyNumberFormat="1" applyBorder="1" applyAlignment="1">
      <alignment horizontal="right" vertical="center"/>
    </xf>
    <xf numFmtId="41" fontId="2" fillId="22" borderId="52" xfId="23" applyFont="1" applyFill="1" applyBorder="1" applyAlignment="1">
      <alignment horizontal="right" wrapText="1"/>
    </xf>
    <xf numFmtId="41" fontId="2" fillId="22" borderId="52" xfId="23" applyFont="1" applyFill="1" applyBorder="1" applyAlignment="1">
      <alignment horizontal="right"/>
    </xf>
    <xf numFmtId="1" fontId="44" fillId="0" borderId="52" xfId="13" applyNumberFormat="1" applyFont="1" applyBorder="1" applyAlignment="1">
      <alignment horizontal="right" vertical="center" wrapText="1"/>
    </xf>
    <xf numFmtId="9" fontId="44" fillId="2" borderId="52" xfId="22" applyFont="1" applyFill="1" applyBorder="1" applyAlignment="1">
      <alignment horizontal="right" vertical="center" wrapText="1"/>
    </xf>
    <xf numFmtId="1" fontId="44" fillId="2" borderId="59" xfId="13" applyNumberFormat="1" applyFont="1" applyFill="1" applyBorder="1">
      <alignment horizontal="center" vertical="center" wrapText="1"/>
    </xf>
    <xf numFmtId="1" fontId="44" fillId="2" borderId="60" xfId="13" applyNumberFormat="1" applyFont="1" applyFill="1" applyBorder="1">
      <alignment horizontal="center" vertical="center" wrapText="1"/>
    </xf>
    <xf numFmtId="1" fontId="44" fillId="2" borderId="61" xfId="13" applyNumberFormat="1" applyFont="1" applyFill="1" applyBorder="1">
      <alignment horizontal="center" vertical="center" wrapText="1"/>
    </xf>
    <xf numFmtId="2" fontId="18" fillId="35" borderId="52" xfId="8" applyNumberFormat="1" applyFill="1" applyBorder="1" applyAlignment="1">
      <alignment horizontal="right" vertical="center"/>
    </xf>
    <xf numFmtId="2" fontId="18" fillId="10" borderId="52" xfId="8" applyNumberFormat="1" applyBorder="1" applyAlignment="1">
      <alignment horizontal="right" vertical="center"/>
    </xf>
    <xf numFmtId="1" fontId="44" fillId="0" borderId="52" xfId="0" applyNumberFormat="1" applyFont="1" applyBorder="1" applyAlignment="1">
      <alignment horizontal="right"/>
    </xf>
    <xf numFmtId="1" fontId="44" fillId="0" borderId="59" xfId="13" applyNumberFormat="1" applyFont="1" applyBorder="1" applyAlignment="1">
      <alignment horizontal="right" vertical="center" wrapText="1"/>
    </xf>
    <xf numFmtId="1" fontId="44" fillId="0" borderId="60" xfId="13" applyNumberFormat="1" applyFont="1" applyBorder="1" applyAlignment="1">
      <alignment horizontal="right" vertical="center" wrapText="1"/>
    </xf>
    <xf numFmtId="1" fontId="44" fillId="0" borderId="61" xfId="13" applyNumberFormat="1" applyFont="1" applyBorder="1" applyAlignment="1">
      <alignment horizontal="right" vertical="center" wrapText="1"/>
    </xf>
    <xf numFmtId="2" fontId="2" fillId="22" borderId="52" xfId="19" applyNumberFormat="1" applyFont="1" applyFill="1" applyBorder="1" applyAlignment="1">
      <alignment horizontal="right" vertical="center"/>
    </xf>
    <xf numFmtId="1" fontId="44" fillId="33" borderId="52" xfId="0" applyNumberFormat="1" applyFont="1" applyFill="1" applyBorder="1" applyAlignment="1">
      <alignment horizontal="right"/>
    </xf>
    <xf numFmtId="1" fontId="44" fillId="33" borderId="52" xfId="0" applyNumberFormat="1" applyFont="1" applyFill="1" applyBorder="1" applyAlignment="1">
      <alignment horizontal="right" wrapText="1"/>
    </xf>
    <xf numFmtId="1" fontId="44" fillId="12" borderId="52" xfId="0" applyNumberFormat="1" applyFont="1" applyFill="1" applyBorder="1" applyAlignment="1">
      <alignment horizontal="right"/>
    </xf>
    <xf numFmtId="1" fontId="44" fillId="12" borderId="52" xfId="0" applyNumberFormat="1" applyFont="1" applyFill="1" applyBorder="1" applyAlignment="1">
      <alignment horizontal="right" wrapText="1"/>
    </xf>
    <xf numFmtId="2" fontId="2" fillId="22" borderId="52" xfId="0" applyNumberFormat="1" applyFont="1" applyFill="1" applyBorder="1" applyAlignment="1">
      <alignment horizontal="right" vertical="center"/>
    </xf>
    <xf numFmtId="0" fontId="35" fillId="35" borderId="52" xfId="0" applyFont="1" applyFill="1" applyBorder="1" applyAlignment="1">
      <alignment horizontal="right"/>
    </xf>
    <xf numFmtId="2" fontId="46" fillId="35" borderId="52" xfId="19" applyNumberFormat="1" applyFont="1" applyFill="1" applyBorder="1" applyAlignment="1">
      <alignment horizontal="right" vertical="center"/>
    </xf>
    <xf numFmtId="0" fontId="35" fillId="14" borderId="52" xfId="0" applyFont="1" applyFill="1" applyBorder="1" applyAlignment="1">
      <alignment horizontal="right"/>
    </xf>
    <xf numFmtId="2" fontId="46" fillId="14" borderId="52" xfId="19" applyNumberFormat="1" applyFont="1" applyFill="1" applyBorder="1" applyAlignment="1">
      <alignment horizontal="right" vertical="center"/>
    </xf>
    <xf numFmtId="0" fontId="44" fillId="0" borderId="52" xfId="13" applyFont="1" applyBorder="1">
      <alignment horizontal="center" vertical="center" wrapText="1"/>
    </xf>
    <xf numFmtId="3" fontId="44" fillId="0" borderId="52" xfId="0" applyNumberFormat="1" applyFont="1" applyBorder="1" applyAlignment="1">
      <alignment horizontal="right"/>
    </xf>
    <xf numFmtId="3" fontId="44" fillId="2" borderId="52" xfId="0" applyNumberFormat="1" applyFont="1" applyFill="1" applyBorder="1" applyAlignment="1">
      <alignment horizontal="right"/>
    </xf>
    <xf numFmtId="41" fontId="44" fillId="23" borderId="52" xfId="0" applyNumberFormat="1" applyFont="1" applyFill="1" applyBorder="1" applyAlignment="1">
      <alignment horizontal="right"/>
    </xf>
    <xf numFmtId="41" fontId="44" fillId="0" borderId="52" xfId="23" applyFont="1" applyFill="1" applyBorder="1" applyAlignment="1">
      <alignment horizontal="right" wrapText="1"/>
    </xf>
    <xf numFmtId="41" fontId="32" fillId="35" borderId="52" xfId="0" applyNumberFormat="1" applyFont="1" applyFill="1" applyBorder="1" applyAlignment="1">
      <alignment horizontal="right"/>
    </xf>
    <xf numFmtId="41" fontId="32" fillId="14" borderId="52" xfId="0" applyNumberFormat="1" applyFont="1" applyFill="1" applyBorder="1" applyAlignment="1">
      <alignment horizontal="right"/>
    </xf>
    <xf numFmtId="41" fontId="44" fillId="0" borderId="52" xfId="0" applyNumberFormat="1" applyFont="1" applyBorder="1" applyAlignment="1">
      <alignment horizontal="right" vertical="center"/>
    </xf>
    <xf numFmtId="41" fontId="44" fillId="0" borderId="52" xfId="0" applyNumberFormat="1" applyFont="1" applyBorder="1" applyAlignment="1">
      <alignment vertical="center"/>
    </xf>
    <xf numFmtId="41" fontId="44" fillId="33" borderId="52" xfId="0" applyNumberFormat="1" applyFont="1" applyFill="1" applyBorder="1" applyAlignment="1">
      <alignment horizontal="right" vertical="center"/>
    </xf>
    <xf numFmtId="41" fontId="44" fillId="13" borderId="52" xfId="0" applyNumberFormat="1" applyFont="1" applyFill="1" applyBorder="1" applyAlignment="1">
      <alignment horizontal="right" vertical="center"/>
    </xf>
    <xf numFmtId="2" fontId="44" fillId="0" borderId="52" xfId="0" applyNumberFormat="1" applyFont="1" applyBorder="1" applyAlignment="1">
      <alignment horizontal="right"/>
    </xf>
    <xf numFmtId="2" fontId="33" fillId="9" borderId="52" xfId="19" applyNumberFormat="1" applyFont="1" applyBorder="1" applyAlignment="1">
      <alignment horizontal="right" vertical="center"/>
    </xf>
    <xf numFmtId="0" fontId="44" fillId="15" borderId="52" xfId="0" applyFont="1" applyFill="1" applyBorder="1" applyAlignment="1">
      <alignment horizontal="right"/>
    </xf>
    <xf numFmtId="0" fontId="33" fillId="9" borderId="52" xfId="19" applyFont="1" applyBorder="1">
      <alignment horizontal="center" vertical="center"/>
    </xf>
    <xf numFmtId="2" fontId="33" fillId="9" borderId="52" xfId="19" applyNumberFormat="1" applyFont="1" applyBorder="1" applyAlignment="1">
      <alignment horizontal="right" vertical="center" wrapText="1"/>
    </xf>
    <xf numFmtId="1" fontId="44" fillId="0" borderId="52" xfId="17" applyNumberFormat="1" applyFont="1" applyFill="1" applyBorder="1" applyAlignment="1">
      <alignment horizontal="right" vertical="center"/>
    </xf>
    <xf numFmtId="9" fontId="44" fillId="0" borderId="52" xfId="22" applyFont="1" applyFill="1" applyBorder="1" applyAlignment="1">
      <alignment horizontal="right"/>
    </xf>
    <xf numFmtId="0" fontId="32" fillId="35" borderId="52" xfId="0" applyFont="1" applyFill="1" applyBorder="1" applyAlignment="1">
      <alignment horizontal="right"/>
    </xf>
    <xf numFmtId="2" fontId="46" fillId="35" borderId="52" xfId="8" applyNumberFormat="1" applyFont="1" applyFill="1" applyBorder="1" applyAlignment="1">
      <alignment horizontal="right" vertical="center"/>
    </xf>
    <xf numFmtId="0" fontId="32" fillId="14" borderId="52" xfId="0" applyFont="1" applyFill="1" applyBorder="1" applyAlignment="1">
      <alignment horizontal="right"/>
    </xf>
    <xf numFmtId="2" fontId="46" fillId="10" borderId="52" xfId="8" applyNumberFormat="1" applyFont="1" applyBorder="1" applyAlignment="1">
      <alignment horizontal="right" vertical="center"/>
    </xf>
    <xf numFmtId="9" fontId="44" fillId="0" borderId="52" xfId="22" applyFont="1" applyBorder="1" applyAlignment="1">
      <alignment horizontal="right"/>
    </xf>
    <xf numFmtId="41" fontId="44" fillId="0" borderId="52" xfId="22" applyNumberFormat="1" applyFont="1" applyBorder="1" applyAlignment="1">
      <alignment vertical="center"/>
    </xf>
    <xf numFmtId="41" fontId="44" fillId="2" borderId="52" xfId="23" applyFont="1" applyFill="1" applyBorder="1" applyAlignment="1">
      <alignment vertical="center" wrapText="1"/>
    </xf>
    <xf numFmtId="41" fontId="44" fillId="2" borderId="52" xfId="23" applyFont="1" applyFill="1" applyBorder="1" applyAlignment="1">
      <alignment vertical="center"/>
    </xf>
    <xf numFmtId="41" fontId="44" fillId="2" borderId="52" xfId="0" applyNumberFormat="1" applyFont="1" applyFill="1" applyBorder="1" applyAlignment="1">
      <alignment vertical="center"/>
    </xf>
    <xf numFmtId="0" fontId="33" fillId="24" borderId="0" xfId="0" applyFont="1" applyFill="1" applyAlignment="1">
      <alignment horizontal="center" vertical="center"/>
    </xf>
    <xf numFmtId="0" fontId="33" fillId="24" borderId="73" xfId="0" applyFont="1" applyFill="1" applyBorder="1" applyAlignment="1">
      <alignment horizontal="center" vertical="center"/>
    </xf>
    <xf numFmtId="0" fontId="44" fillId="35" borderId="0" xfId="0" applyFont="1" applyFill="1" applyAlignment="1">
      <alignment horizontal="center"/>
    </xf>
    <xf numFmtId="0" fontId="44" fillId="30" borderId="0" xfId="0" applyFont="1" applyFill="1" applyAlignment="1">
      <alignment horizontal="center"/>
    </xf>
    <xf numFmtId="0" fontId="39" fillId="33" borderId="57" xfId="0" applyFont="1" applyFill="1" applyBorder="1" applyAlignment="1">
      <alignment horizontal="center" vertical="center"/>
    </xf>
    <xf numFmtId="0" fontId="39" fillId="33" borderId="56" xfId="0" applyFont="1" applyFill="1" applyBorder="1" applyAlignment="1">
      <alignment horizontal="center" vertical="center"/>
    </xf>
    <xf numFmtId="0" fontId="39" fillId="33" borderId="64" xfId="0" applyFont="1" applyFill="1" applyBorder="1" applyAlignment="1">
      <alignment horizontal="center" vertical="center"/>
    </xf>
    <xf numFmtId="0" fontId="39" fillId="33" borderId="59" xfId="0" applyFont="1" applyFill="1" applyBorder="1" applyAlignment="1">
      <alignment horizontal="center" vertical="center"/>
    </xf>
    <xf numFmtId="0" fontId="39" fillId="33" borderId="60" xfId="0" applyFont="1" applyFill="1" applyBorder="1" applyAlignment="1">
      <alignment horizontal="center" vertical="center"/>
    </xf>
    <xf numFmtId="0" fontId="39" fillId="33" borderId="61" xfId="0" applyFont="1" applyFill="1" applyBorder="1" applyAlignment="1">
      <alignment horizontal="center" vertical="center"/>
    </xf>
    <xf numFmtId="0" fontId="39" fillId="33" borderId="58" xfId="0" applyFont="1" applyFill="1" applyBorder="1" applyAlignment="1">
      <alignment horizontal="center" vertical="center"/>
    </xf>
    <xf numFmtId="0" fontId="39" fillId="33" borderId="0" xfId="0" applyFont="1" applyFill="1" applyAlignment="1">
      <alignment horizontal="center" vertical="center"/>
    </xf>
    <xf numFmtId="0" fontId="39" fillId="33" borderId="62" xfId="0" applyFont="1" applyFill="1" applyBorder="1" applyAlignment="1">
      <alignment horizontal="center" vertical="center"/>
    </xf>
    <xf numFmtId="0" fontId="39" fillId="13" borderId="57" xfId="0" applyFont="1" applyFill="1" applyBorder="1" applyAlignment="1">
      <alignment horizontal="center" vertical="center"/>
    </xf>
    <xf numFmtId="0" fontId="39" fillId="13" borderId="56" xfId="0" applyFont="1" applyFill="1" applyBorder="1" applyAlignment="1">
      <alignment horizontal="center" vertical="center"/>
    </xf>
    <xf numFmtId="0" fontId="39" fillId="13" borderId="64" xfId="0" applyFont="1" applyFill="1" applyBorder="1" applyAlignment="1">
      <alignment horizontal="center" vertical="center"/>
    </xf>
    <xf numFmtId="0" fontId="39" fillId="13" borderId="59" xfId="0" applyFont="1" applyFill="1" applyBorder="1" applyAlignment="1">
      <alignment horizontal="center" vertical="center"/>
    </xf>
    <xf numFmtId="0" fontId="39" fillId="13" borderId="60" xfId="0" applyFont="1" applyFill="1" applyBorder="1" applyAlignment="1">
      <alignment horizontal="center" vertical="center"/>
    </xf>
    <xf numFmtId="0" fontId="39" fillId="13" borderId="61" xfId="0" applyFont="1" applyFill="1" applyBorder="1" applyAlignment="1">
      <alignment horizontal="center" vertical="center"/>
    </xf>
    <xf numFmtId="0" fontId="39" fillId="13" borderId="58" xfId="0" applyFont="1" applyFill="1" applyBorder="1" applyAlignment="1">
      <alignment horizontal="center" vertical="center"/>
    </xf>
    <xf numFmtId="0" fontId="39" fillId="13" borderId="0" xfId="0" applyFont="1" applyFill="1" applyAlignment="1">
      <alignment horizontal="center" vertical="center"/>
    </xf>
    <xf numFmtId="0" fontId="39" fillId="13" borderId="62" xfId="0" applyFont="1" applyFill="1" applyBorder="1" applyAlignment="1">
      <alignment horizontal="center" vertical="center"/>
    </xf>
    <xf numFmtId="41" fontId="44" fillId="0" borderId="52" xfId="22" applyNumberFormat="1" applyFont="1" applyFill="1" applyBorder="1" applyAlignment="1">
      <alignment vertical="center"/>
    </xf>
    <xf numFmtId="41" fontId="44" fillId="0" borderId="52" xfId="23" applyFont="1" applyFill="1" applyBorder="1" applyAlignment="1">
      <alignment vertical="center" wrapText="1"/>
    </xf>
    <xf numFmtId="41" fontId="44" fillId="0" borderId="52" xfId="23" applyFont="1" applyFill="1" applyBorder="1" applyAlignment="1">
      <alignment vertical="center"/>
    </xf>
    <xf numFmtId="0" fontId="39" fillId="13" borderId="52" xfId="0" applyFont="1" applyFill="1" applyBorder="1" applyAlignment="1">
      <alignment vertical="center"/>
    </xf>
    <xf numFmtId="0" fontId="39" fillId="13" borderId="52" xfId="0" applyFont="1" applyFill="1" applyBorder="1" applyAlignment="1">
      <alignment horizontal="center" vertical="center"/>
    </xf>
    <xf numFmtId="0" fontId="44" fillId="0" borderId="52" xfId="0" applyFont="1" applyBorder="1" applyAlignment="1">
      <alignment horizontal="right" vertical="center"/>
    </xf>
    <xf numFmtId="0" fontId="44" fillId="0" borderId="27" xfId="0" applyFont="1" applyBorder="1" applyAlignment="1">
      <alignment horizontal="left" vertical="top" wrapText="1"/>
    </xf>
    <xf numFmtId="0" fontId="33" fillId="19" borderId="52" xfId="0" applyFont="1" applyFill="1" applyBorder="1" applyAlignment="1">
      <alignment horizontal="center" vertical="center"/>
    </xf>
    <xf numFmtId="0" fontId="33" fillId="26" borderId="52" xfId="19" applyFont="1" applyFill="1" applyBorder="1">
      <alignment horizontal="center" vertical="center"/>
    </xf>
    <xf numFmtId="0" fontId="39" fillId="33" borderId="52" xfId="0" applyFont="1" applyFill="1" applyBorder="1" applyAlignment="1">
      <alignment vertical="center"/>
    </xf>
    <xf numFmtId="0" fontId="39" fillId="33" borderId="52" xfId="0" applyFont="1" applyFill="1" applyBorder="1" applyAlignment="1">
      <alignment horizontal="center" vertical="center"/>
    </xf>
    <xf numFmtId="0" fontId="22" fillId="0" borderId="0" xfId="16" applyFill="1" applyBorder="1">
      <alignment horizontal="center" vertical="center"/>
    </xf>
    <xf numFmtId="0" fontId="12" fillId="0" borderId="0" xfId="16" applyFont="1" applyFill="1" applyBorder="1">
      <alignment horizontal="center" vertical="center"/>
    </xf>
    <xf numFmtId="0" fontId="18" fillId="35" borderId="2" xfId="8" applyFill="1" applyBorder="1">
      <alignment horizontal="center" vertical="center"/>
    </xf>
    <xf numFmtId="0" fontId="18" fillId="10" borderId="76" xfId="5" applyBorder="1" applyAlignment="1">
      <alignment horizontal="center" vertical="center"/>
    </xf>
    <xf numFmtId="0" fontId="18" fillId="10" borderId="100" xfId="5" applyBorder="1" applyAlignment="1">
      <alignment horizontal="center" vertical="center"/>
    </xf>
    <xf numFmtId="0" fontId="19" fillId="6" borderId="74" xfId="11" applyBorder="1">
      <alignment horizontal="center" vertical="center" wrapText="1"/>
    </xf>
    <xf numFmtId="0" fontId="39" fillId="12" borderId="63" xfId="0" applyFont="1" applyFill="1" applyBorder="1" applyAlignment="1">
      <alignment horizontal="center" vertical="center"/>
    </xf>
    <xf numFmtId="0" fontId="39" fillId="12" borderId="67" xfId="0" applyFont="1" applyFill="1" applyBorder="1" applyAlignment="1">
      <alignment horizontal="center" vertical="center"/>
    </xf>
    <xf numFmtId="0" fontId="39" fillId="12" borderId="66" xfId="0" applyFont="1" applyFill="1" applyBorder="1" applyAlignment="1">
      <alignment horizontal="center" vertical="center"/>
    </xf>
    <xf numFmtId="0" fontId="44" fillId="7" borderId="59" xfId="13" applyFont="1" applyFill="1" applyBorder="1">
      <alignment horizontal="center" vertical="center" wrapText="1"/>
    </xf>
    <xf numFmtId="0" fontId="44" fillId="7" borderId="61" xfId="13" applyFont="1" applyFill="1" applyBorder="1">
      <alignment horizontal="center" vertical="center" wrapText="1"/>
    </xf>
    <xf numFmtId="0" fontId="44" fillId="7" borderId="59" xfId="0" applyFont="1" applyFill="1" applyBorder="1" applyAlignment="1">
      <alignment horizontal="center" vertical="top"/>
    </xf>
    <xf numFmtId="0" fontId="44" fillId="7" borderId="61" xfId="0" applyFont="1" applyFill="1" applyBorder="1" applyAlignment="1">
      <alignment horizontal="center" vertical="top"/>
    </xf>
    <xf numFmtId="0" fontId="44" fillId="5" borderId="101" xfId="17" applyFont="1" applyBorder="1">
      <alignment horizontal="center" vertical="center"/>
    </xf>
    <xf numFmtId="0" fontId="44" fillId="0" borderId="101" xfId="17" applyFont="1" applyFill="1" applyBorder="1">
      <alignment horizontal="center" vertical="center"/>
    </xf>
    <xf numFmtId="0" fontId="44" fillId="5" borderId="101" xfId="13" applyFont="1" applyFill="1" applyBorder="1">
      <alignment horizontal="center" vertical="center" wrapText="1"/>
    </xf>
    <xf numFmtId="0" fontId="44" fillId="5" borderId="101" xfId="12" applyFont="1" applyFill="1" applyBorder="1">
      <alignment horizontal="left" vertical="center" wrapText="1" indent="11"/>
    </xf>
    <xf numFmtId="0" fontId="18" fillId="6" borderId="74" xfId="11" applyFont="1" applyBorder="1">
      <alignment horizontal="center" vertical="center" wrapText="1"/>
    </xf>
    <xf numFmtId="0" fontId="48" fillId="11" borderId="74" xfId="16" applyFont="1" applyBorder="1" applyAlignment="1">
      <alignment horizontal="center" vertical="center" wrapText="1"/>
    </xf>
    <xf numFmtId="0" fontId="48" fillId="11" borderId="74" xfId="16" applyFont="1" applyBorder="1">
      <alignment horizontal="center" vertical="center"/>
    </xf>
    <xf numFmtId="0" fontId="18" fillId="9" borderId="74" xfId="19" applyBorder="1">
      <alignment horizontal="center" vertical="center"/>
    </xf>
    <xf numFmtId="0" fontId="12" fillId="14" borderId="74" xfId="16" applyFont="1" applyFill="1" applyBorder="1">
      <alignment horizontal="center" vertical="center"/>
    </xf>
    <xf numFmtId="0" fontId="12" fillId="35" borderId="74" xfId="16" applyFont="1" applyFill="1" applyBorder="1">
      <alignment horizontal="center" vertical="center"/>
    </xf>
    <xf numFmtId="0" fontId="39" fillId="11" borderId="101" xfId="16" applyFont="1" applyBorder="1">
      <alignment horizontal="center" vertical="center"/>
    </xf>
    <xf numFmtId="0" fontId="44" fillId="0" borderId="101" xfId="13" applyFont="1" applyBorder="1">
      <alignment horizontal="center" vertical="center" wrapText="1"/>
    </xf>
    <xf numFmtId="0" fontId="44" fillId="0" borderId="101" xfId="12" applyFont="1" applyFill="1" applyBorder="1">
      <alignment horizontal="left" vertical="center" wrapText="1" indent="11"/>
    </xf>
    <xf numFmtId="0" fontId="44" fillId="5" borderId="101" xfId="0" applyFont="1" applyFill="1" applyBorder="1" applyAlignment="1">
      <alignment horizontal="center" vertical="center"/>
    </xf>
    <xf numFmtId="0" fontId="44" fillId="0" borderId="101" xfId="0" applyFont="1" applyBorder="1" applyAlignment="1">
      <alignment horizontal="center" vertical="center"/>
    </xf>
    <xf numFmtId="0" fontId="57" fillId="3" borderId="59" xfId="0" applyFont="1" applyFill="1" applyBorder="1" applyAlignment="1">
      <alignment horizontal="center" vertical="center"/>
    </xf>
    <xf numFmtId="0" fontId="57" fillId="3" borderId="61" xfId="0" applyFont="1" applyFill="1" applyBorder="1" applyAlignment="1">
      <alignment horizontal="center" vertical="center"/>
    </xf>
    <xf numFmtId="0" fontId="49" fillId="0" borderId="52" xfId="13" applyFont="1" applyBorder="1">
      <alignment horizontal="center" vertical="center" wrapText="1"/>
    </xf>
    <xf numFmtId="0" fontId="24" fillId="0" borderId="0" xfId="9" applyFont="1" applyBorder="1">
      <alignment horizontal="left" vertical="center" indent="2"/>
    </xf>
    <xf numFmtId="0" fontId="57" fillId="35" borderId="52" xfId="0" applyFont="1" applyFill="1" applyBorder="1" applyAlignment="1">
      <alignment horizontal="center" vertical="center"/>
    </xf>
    <xf numFmtId="0" fontId="57" fillId="35" borderId="59" xfId="0" applyFont="1" applyFill="1" applyBorder="1" applyAlignment="1">
      <alignment horizontal="center" vertical="center"/>
    </xf>
    <xf numFmtId="0" fontId="57" fillId="35" borderId="61" xfId="0" applyFont="1" applyFill="1" applyBorder="1" applyAlignment="1">
      <alignment horizontal="center" vertical="center"/>
    </xf>
    <xf numFmtId="0" fontId="57" fillId="14" borderId="52" xfId="0" applyFont="1" applyFill="1" applyBorder="1" applyAlignment="1">
      <alignment horizontal="center" vertical="center"/>
    </xf>
    <xf numFmtId="0" fontId="57" fillId="3" borderId="52" xfId="0" applyFont="1" applyFill="1" applyBorder="1" applyAlignment="1">
      <alignment horizontal="center" vertical="center"/>
    </xf>
    <xf numFmtId="0" fontId="57" fillId="14" borderId="59" xfId="0" applyFont="1" applyFill="1" applyBorder="1" applyAlignment="1">
      <alignment horizontal="center" vertical="center"/>
    </xf>
    <xf numFmtId="0" fontId="57" fillId="14" borderId="61" xfId="0" applyFont="1" applyFill="1" applyBorder="1" applyAlignment="1">
      <alignment horizontal="center" vertical="center"/>
    </xf>
    <xf numFmtId="0" fontId="39" fillId="12" borderId="63" xfId="17" applyFont="1" applyFill="1" applyBorder="1">
      <alignment horizontal="center" vertical="center"/>
    </xf>
    <xf numFmtId="0" fontId="39" fillId="12" borderId="67" xfId="17" applyFont="1" applyFill="1" applyBorder="1">
      <alignment horizontal="center" vertical="center"/>
    </xf>
    <xf numFmtId="0" fontId="39" fillId="12" borderId="66" xfId="17" applyFont="1" applyFill="1" applyBorder="1">
      <alignment horizontal="center" vertical="center"/>
    </xf>
    <xf numFmtId="0" fontId="44" fillId="7" borderId="52" xfId="13" applyFont="1" applyFill="1" applyBorder="1" applyAlignment="1">
      <alignment horizontal="left" vertical="center" wrapText="1"/>
    </xf>
    <xf numFmtId="0" fontId="20" fillId="0" borderId="0" xfId="0" applyFont="1"/>
  </cellXfs>
  <cellStyles count="28">
    <cellStyle name="3" xfId="13" xr:uid="{021AB134-79ED-9644-B9BB-CC940665E3EE}"/>
    <cellStyle name="3A" xfId="14" xr:uid="{4858333D-5A4B-ED42-8256-47166961B1DD}"/>
    <cellStyle name="3b" xfId="15" xr:uid="{0A6DF6BE-3887-1449-8E9A-30A62F477D63}"/>
    <cellStyle name="3b sangria" xfId="20" xr:uid="{38E5AF82-9E05-5246-9E4F-19EA8D8E9C61}"/>
    <cellStyle name="B" xfId="6" xr:uid="{E98A7462-12D3-074D-870A-3F94131785CF}"/>
    <cellStyle name="B2" xfId="17" xr:uid="{330C2D23-27AF-0F42-8614-15D08C5A25DA}"/>
    <cellStyle name="borde sup" xfId="9" xr:uid="{FB0909C5-E9AD-A147-9A9C-4C21B92913E2}"/>
    <cellStyle name="centrada" xfId="8" xr:uid="{800E348A-BADE-EE4D-B6E9-C1B33CAEBC61}"/>
    <cellStyle name="centrada 2" xfId="19" xr:uid="{3F280888-47E0-674A-B56C-F8AE2980B990}"/>
    <cellStyle name="cerrado arriba" xfId="10" xr:uid="{3F8286D6-1099-6842-AD09-6DFE700CA5D0}"/>
    <cellStyle name="encabezado" xfId="5" xr:uid="{E52199EB-4AB9-AE4C-88E5-A3E63F8EE401}"/>
    <cellStyle name="gordi" xfId="12" xr:uid="{CD8573AD-EE30-934C-BF6C-3FF5BDDF9DFE}"/>
    <cellStyle name="GRISOM" xfId="11" xr:uid="{C255AAB5-E8EE-3948-8E38-1B8CDDFCA8B7}"/>
    <cellStyle name="Hipervínculo" xfId="1" builtinId="8" hidden="1"/>
    <cellStyle name="Hipervínculo" xfId="24" builtinId="8"/>
    <cellStyle name="Hyperlink" xfId="3" xr:uid="{00000000-000B-0000-0000-000008000000}"/>
    <cellStyle name="L" xfId="7" xr:uid="{AAD2AF71-1A74-C04C-9FF6-B9D8FFA205B9}"/>
    <cellStyle name="Millares [0]" xfId="23" builtinId="6"/>
    <cellStyle name="Millares [0] 2" xfId="25" xr:uid="{DB6BFD53-47C5-4CB9-A0CD-72BEDE4C788D}"/>
    <cellStyle name="Millares [0] 2 2" xfId="26" xr:uid="{CFE4BD2F-54F9-40DA-8E7C-E4E4665E3351}"/>
    <cellStyle name="Normal" xfId="0" builtinId="0"/>
    <cellStyle name="Normal 2" xfId="27" xr:uid="{978D7263-076C-442D-AC28-0675F2C05CC6}"/>
    <cellStyle name="Normal 3" xfId="2" xr:uid="{EC22168D-A4B4-4227-B89F-3E940A28557A}"/>
    <cellStyle name="Porcentaje" xfId="22" builtinId="5"/>
    <cellStyle name="sangria2" xfId="21" xr:uid="{3789DB49-F530-494F-AC10-9BE588E41FD1}"/>
    <cellStyle name="sub2" xfId="16" xr:uid="{2D2F75B6-9E22-3E4C-9D55-166A3A481BC8}"/>
    <cellStyle name="sub2 -2" xfId="18" xr:uid="{EA315B9A-A5B9-F842-A5FE-8CA73D963A02}"/>
    <cellStyle name="X1" xfId="4" xr:uid="{CDD1D544-FDE9-684D-8B18-2F917485E2FF}"/>
  </cellStyles>
  <dxfs count="3">
    <dxf>
      <font>
        <b val="0"/>
        <i val="0"/>
        <u val="none"/>
        <color theme="2" tint="-0.749961851863155"/>
      </font>
      <fill>
        <patternFill>
          <bgColor theme="0" tint="-0.14996795556505021"/>
        </patternFill>
      </fill>
    </dxf>
    <dxf>
      <font>
        <b/>
        <i val="0"/>
        <u val="none"/>
        <color theme="0"/>
      </font>
      <fill>
        <patternFill>
          <bgColor theme="2" tint="-0.499984740745262"/>
        </patternFill>
      </fill>
      <border diagonalUp="0" diagonalDown="0">
        <left/>
        <right/>
        <top/>
        <bottom/>
        <vertical style="thin">
          <color auto="1"/>
        </vertical>
        <horizontal style="thin">
          <color auto="1"/>
        </horizontal>
      </border>
    </dxf>
    <dxf>
      <font>
        <b/>
        <i val="0"/>
        <u val="none"/>
        <color theme="0"/>
      </font>
      <fill>
        <patternFill>
          <bgColor theme="5"/>
        </patternFill>
      </fill>
      <border diagonalUp="0" diagonalDown="0">
        <left/>
        <right/>
        <top/>
        <bottom/>
        <vertical/>
        <horizontal/>
      </border>
    </dxf>
  </dxfs>
  <tableStyles count="1" defaultTableStyle="Estilo de tabla 1" defaultPivotStyle="PivotStyleLight16">
    <tableStyle name="Estilo de tabla 1" pivot="0" count="3" xr9:uid="{37028CB0-4751-0243-8493-F089964F2BE0}">
      <tableStyleElement type="headerRow" dxfId="2"/>
      <tableStyleElement type="totalRow" dxfId="1"/>
      <tableStyleElement type="firstRowStripe" dxfId="0"/>
    </tableStyle>
  </tableStyles>
  <colors>
    <mruColors>
      <color rgb="FF33AAB0"/>
      <color rgb="FF009999"/>
      <color rgb="FFB4DDE1"/>
      <color rgb="FF8ED5E2"/>
      <color rgb="FF9ADDEB"/>
      <color rgb="FFCCE3F3"/>
      <color rgb="FFB8E8FF"/>
      <color rgb="FFCCECFF"/>
      <color rgb="FF71C6E8"/>
      <color rgb="FFABE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Contenidos!A1"/></Relationships>
</file>

<file path=xl/drawings/_rels/drawing1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Contenidos!A1"/></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Contenidos!A1"/></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Contenidos!A1"/></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drawing1.xml><?xml version="1.0" encoding="utf-8"?>
<xdr:wsDr xmlns:xdr="http://schemas.openxmlformats.org/drawingml/2006/spreadsheetDrawing" xmlns:a="http://schemas.openxmlformats.org/drawingml/2006/main">
  <xdr:oneCellAnchor>
    <xdr:from>
      <xdr:col>1</xdr:col>
      <xdr:colOff>1443998</xdr:colOff>
      <xdr:row>0</xdr:row>
      <xdr:rowOff>2244</xdr:rowOff>
    </xdr:from>
    <xdr:ext cx="5261988" cy="654050"/>
    <xdr:sp macro="" textlink="">
      <xdr:nvSpPr>
        <xdr:cNvPr id="29" name="Shape 3">
          <a:extLst>
            <a:ext uri="{FF2B5EF4-FFF2-40B4-BE49-F238E27FC236}">
              <a16:creationId xmlns:a16="http://schemas.microsoft.com/office/drawing/2014/main" id="{B0A49C6B-EFB5-C9ED-7FA5-5949046E9C07}"/>
            </a:ext>
          </a:extLst>
        </xdr:cNvPr>
        <xdr:cNvSpPr/>
      </xdr:nvSpPr>
      <xdr:spPr>
        <a:xfrm>
          <a:off x="2050134" y="2244"/>
          <a:ext cx="5261988"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1</xdr:col>
      <xdr:colOff>4592</xdr:colOff>
      <xdr:row>0</xdr:row>
      <xdr:rowOff>2244</xdr:rowOff>
    </xdr:from>
    <xdr:ext cx="1439545" cy="654050"/>
    <xdr:sp macro="" textlink="">
      <xdr:nvSpPr>
        <xdr:cNvPr id="30" name="Shape 4">
          <a:extLst>
            <a:ext uri="{FF2B5EF4-FFF2-40B4-BE49-F238E27FC236}">
              <a16:creationId xmlns:a16="http://schemas.microsoft.com/office/drawing/2014/main" id="{62359656-DE17-2BEF-C696-B794C1BB9C42}"/>
            </a:ext>
          </a:extLst>
        </xdr:cNvPr>
        <xdr:cNvSpPr/>
      </xdr:nvSpPr>
      <xdr:spPr>
        <a:xfrm>
          <a:off x="660076" y="2244"/>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1</xdr:col>
      <xdr:colOff>375089</xdr:colOff>
      <xdr:row>0</xdr:row>
      <xdr:rowOff>116200</xdr:rowOff>
    </xdr:from>
    <xdr:ext cx="702310" cy="426720"/>
    <xdr:sp macro="" textlink="">
      <xdr:nvSpPr>
        <xdr:cNvPr id="31" name="Shape 5">
          <a:extLst>
            <a:ext uri="{FF2B5EF4-FFF2-40B4-BE49-F238E27FC236}">
              <a16:creationId xmlns:a16="http://schemas.microsoft.com/office/drawing/2014/main" id="{4A965BD0-77F0-B44D-2D8D-BF63F5EA5CB8}"/>
            </a:ext>
          </a:extLst>
        </xdr:cNvPr>
        <xdr:cNvSpPr/>
      </xdr:nvSpPr>
      <xdr:spPr>
        <a:xfrm>
          <a:off x="1030573" y="116200"/>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1713310</xdr:colOff>
      <xdr:row>0</xdr:row>
      <xdr:rowOff>141919</xdr:rowOff>
    </xdr:from>
    <xdr:ext cx="2574290" cy="372110"/>
    <xdr:sp macro="" textlink="">
      <xdr:nvSpPr>
        <xdr:cNvPr id="35" name="Textbox 9">
          <a:extLst>
            <a:ext uri="{FF2B5EF4-FFF2-40B4-BE49-F238E27FC236}">
              <a16:creationId xmlns:a16="http://schemas.microsoft.com/office/drawing/2014/main" id="{2D83EF76-1DE2-25D4-6BE5-DE0E0E1BFBED}"/>
            </a:ext>
          </a:extLst>
        </xdr:cNvPr>
        <xdr:cNvSpPr txBox="1"/>
      </xdr:nvSpPr>
      <xdr:spPr>
        <a:xfrm>
          <a:off x="2368794" y="141919"/>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1</xdr:col>
      <xdr:colOff>450646</xdr:colOff>
      <xdr:row>1</xdr:row>
      <xdr:rowOff>163871</xdr:rowOff>
    </xdr:from>
    <xdr:to>
      <xdr:col>1</xdr:col>
      <xdr:colOff>1149146</xdr:colOff>
      <xdr:row>1</xdr:row>
      <xdr:rowOff>544871</xdr:rowOff>
    </xdr:to>
    <xdr:pic>
      <xdr:nvPicPr>
        <xdr:cNvPr id="42" name="Imagen 41">
          <a:hlinkClick xmlns:r="http://schemas.openxmlformats.org/officeDocument/2006/relationships" r:id="rId1"/>
          <a:extLst>
            <a:ext uri="{FF2B5EF4-FFF2-40B4-BE49-F238E27FC236}">
              <a16:creationId xmlns:a16="http://schemas.microsoft.com/office/drawing/2014/main" id="{C81525FE-C70B-EC4B-8B68-29DB6C951588}"/>
            </a:ext>
          </a:extLst>
        </xdr:cNvPr>
        <xdr:cNvPicPr>
          <a:picLocks noChangeAspect="1"/>
        </xdr:cNvPicPr>
      </xdr:nvPicPr>
      <xdr:blipFill>
        <a:blip xmlns:r="http://schemas.openxmlformats.org/officeDocument/2006/relationships" r:embed="rId2"/>
        <a:stretch>
          <a:fillRect/>
        </a:stretch>
      </xdr:blipFill>
      <xdr:spPr>
        <a:xfrm>
          <a:off x="1106130" y="805699"/>
          <a:ext cx="6985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0</xdr:rowOff>
    </xdr:from>
    <xdr:ext cx="16857453" cy="654050"/>
    <xdr:sp macro="" textlink="">
      <xdr:nvSpPr>
        <xdr:cNvPr id="2" name="Shape 3">
          <a:extLst>
            <a:ext uri="{FF2B5EF4-FFF2-40B4-BE49-F238E27FC236}">
              <a16:creationId xmlns:a16="http://schemas.microsoft.com/office/drawing/2014/main" id="{DF1EA36F-2EDA-D944-83E8-ABE062382B05}"/>
            </a:ext>
          </a:extLst>
        </xdr:cNvPr>
        <xdr:cNvSpPr/>
      </xdr:nvSpPr>
      <xdr:spPr>
        <a:xfrm>
          <a:off x="1066321" y="0"/>
          <a:ext cx="16857453"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C874A47B-9066-1244-AD04-5F0A57E28BA3}"/>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D4EC5936-6B8F-8D45-858D-91D7E74A739B}"/>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898585</xdr:colOff>
      <xdr:row>0</xdr:row>
      <xdr:rowOff>103732</xdr:rowOff>
    </xdr:from>
    <xdr:ext cx="2574290" cy="372110"/>
    <xdr:sp macro="" textlink="">
      <xdr:nvSpPr>
        <xdr:cNvPr id="6" name="Textbox 9">
          <a:extLst>
            <a:ext uri="{FF2B5EF4-FFF2-40B4-BE49-F238E27FC236}">
              <a16:creationId xmlns:a16="http://schemas.microsoft.com/office/drawing/2014/main" id="{CF1EC0C4-B172-3E45-935C-51B8CB524BA8}"/>
            </a:ext>
          </a:extLst>
        </xdr:cNvPr>
        <xdr:cNvSpPr txBox="1"/>
      </xdr:nvSpPr>
      <xdr:spPr>
        <a:xfrm>
          <a:off x="1964906" y="103732"/>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a:t>
          </a:r>
          <a:r>
            <a:rPr lang="es-CL" sz="2400" b="1" spc="0">
              <a:solidFill>
                <a:srgbClr val="FFFFFF"/>
              </a:solidFill>
              <a:latin typeface="Calibri"/>
              <a:cs typeface="Calibri"/>
            </a:rPr>
            <a:t>25</a:t>
          </a:r>
          <a:endParaRPr sz="2400" b="1" spc="0">
            <a:solidFill>
              <a:srgbClr val="FFFFFF"/>
            </a:solidFill>
            <a:latin typeface="Calibri"/>
            <a:cs typeface="Calibri"/>
          </a:endParaRPr>
        </a:p>
      </xdr:txBody>
    </xdr:sp>
    <xdr:clientData/>
  </xdr:oneCellAnchor>
  <xdr:twoCellAnchor editAs="oneCell">
    <xdr:from>
      <xdr:col>0</xdr:col>
      <xdr:colOff>386912</xdr:colOff>
      <xdr:row>0</xdr:row>
      <xdr:rowOff>773372</xdr:rowOff>
    </xdr:from>
    <xdr:to>
      <xdr:col>1</xdr:col>
      <xdr:colOff>41</xdr:colOff>
      <xdr:row>0</xdr:row>
      <xdr:rowOff>1154372</xdr:rowOff>
    </xdr:to>
    <xdr:pic>
      <xdr:nvPicPr>
        <xdr:cNvPr id="8" name="Imagen 7">
          <a:hlinkClick xmlns:r="http://schemas.openxmlformats.org/officeDocument/2006/relationships" r:id="rId1"/>
          <a:extLst>
            <a:ext uri="{FF2B5EF4-FFF2-40B4-BE49-F238E27FC236}">
              <a16:creationId xmlns:a16="http://schemas.microsoft.com/office/drawing/2014/main" id="{87B7B140-88EC-3CF7-2F01-19B0F4825B92}"/>
            </a:ext>
          </a:extLst>
        </xdr:cNvPr>
        <xdr:cNvPicPr>
          <a:picLocks noChangeAspect="1"/>
        </xdr:cNvPicPr>
      </xdr:nvPicPr>
      <xdr:blipFill>
        <a:blip xmlns:r="http://schemas.openxmlformats.org/officeDocument/2006/relationships" r:embed="rId2"/>
        <a:stretch>
          <a:fillRect/>
        </a:stretch>
      </xdr:blipFill>
      <xdr:spPr>
        <a:xfrm>
          <a:off x="386912" y="773372"/>
          <a:ext cx="698500" cy="381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1301750</xdr:colOff>
      <xdr:row>0</xdr:row>
      <xdr:rowOff>0</xdr:rowOff>
    </xdr:from>
    <xdr:ext cx="39490650" cy="609600"/>
    <xdr:sp macro="" textlink="">
      <xdr:nvSpPr>
        <xdr:cNvPr id="2" name="Shape 3">
          <a:extLst>
            <a:ext uri="{FF2B5EF4-FFF2-40B4-BE49-F238E27FC236}">
              <a16:creationId xmlns:a16="http://schemas.microsoft.com/office/drawing/2014/main" id="{5A6DAD4B-9D80-E949-9046-BD0DDB435F2E}"/>
            </a:ext>
          </a:extLst>
        </xdr:cNvPr>
        <xdr:cNvSpPr/>
      </xdr:nvSpPr>
      <xdr:spPr>
        <a:xfrm>
          <a:off x="1301750" y="0"/>
          <a:ext cx="39490650" cy="60960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A5ECC641-F813-9943-9658-D760AD4B4094}"/>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AEF5A297-B65B-1349-A16D-D01B8D38872E}"/>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0</xdr:colOff>
      <xdr:row>0</xdr:row>
      <xdr:rowOff>139675</xdr:rowOff>
    </xdr:from>
    <xdr:ext cx="2574290" cy="372110"/>
    <xdr:sp macro="" textlink="">
      <xdr:nvSpPr>
        <xdr:cNvPr id="6" name="Textbox 9">
          <a:extLst>
            <a:ext uri="{FF2B5EF4-FFF2-40B4-BE49-F238E27FC236}">
              <a16:creationId xmlns:a16="http://schemas.microsoft.com/office/drawing/2014/main" id="{013DAF09-064B-014E-8F35-D512113D9BBF}"/>
            </a:ext>
          </a:extLst>
        </xdr:cNvPr>
        <xdr:cNvSpPr txBox="1"/>
      </xdr:nvSpPr>
      <xdr:spPr>
        <a:xfrm>
          <a:off x="1708718"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0</xdr:col>
      <xdr:colOff>535542</xdr:colOff>
      <xdr:row>0</xdr:row>
      <xdr:rowOff>826265</xdr:rowOff>
    </xdr:from>
    <xdr:to>
      <xdr:col>0</xdr:col>
      <xdr:colOff>1134202</xdr:colOff>
      <xdr:row>0</xdr:row>
      <xdr:rowOff>1207265</xdr:rowOff>
    </xdr:to>
    <xdr:pic>
      <xdr:nvPicPr>
        <xdr:cNvPr id="8" name="Imagen 7">
          <a:hlinkClick xmlns:r="http://schemas.openxmlformats.org/officeDocument/2006/relationships" r:id="rId1"/>
          <a:extLst>
            <a:ext uri="{FF2B5EF4-FFF2-40B4-BE49-F238E27FC236}">
              <a16:creationId xmlns:a16="http://schemas.microsoft.com/office/drawing/2014/main" id="{6A6EDDEF-3DC0-C741-B095-839EAC545467}"/>
            </a:ext>
          </a:extLst>
        </xdr:cNvPr>
        <xdr:cNvPicPr>
          <a:picLocks noChangeAspect="1"/>
        </xdr:cNvPicPr>
      </xdr:nvPicPr>
      <xdr:blipFill>
        <a:blip xmlns:r="http://schemas.openxmlformats.org/officeDocument/2006/relationships" r:embed="rId2"/>
        <a:stretch>
          <a:fillRect/>
        </a:stretch>
      </xdr:blipFill>
      <xdr:spPr>
        <a:xfrm>
          <a:off x="535542" y="826265"/>
          <a:ext cx="698500" cy="381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1410177</xdr:colOff>
      <xdr:row>0</xdr:row>
      <xdr:rowOff>0</xdr:rowOff>
    </xdr:from>
    <xdr:ext cx="55592412" cy="654050"/>
    <xdr:sp macro="" textlink="">
      <xdr:nvSpPr>
        <xdr:cNvPr id="2" name="Shape 3">
          <a:extLst>
            <a:ext uri="{FF2B5EF4-FFF2-40B4-BE49-F238E27FC236}">
              <a16:creationId xmlns:a16="http://schemas.microsoft.com/office/drawing/2014/main" id="{0175CBB2-B5C8-A446-BEAA-076C63CB3C5E}"/>
            </a:ext>
          </a:extLst>
        </xdr:cNvPr>
        <xdr:cNvSpPr/>
      </xdr:nvSpPr>
      <xdr:spPr>
        <a:xfrm>
          <a:off x="1410177" y="0"/>
          <a:ext cx="55592412"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D0E10FD2-01FE-E74B-912C-E3B8AC860AF3}"/>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BA43A454-8A15-8640-9683-DC83BD95C7B0}"/>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0</xdr:col>
      <xdr:colOff>1708718</xdr:colOff>
      <xdr:row>0</xdr:row>
      <xdr:rowOff>139675</xdr:rowOff>
    </xdr:from>
    <xdr:ext cx="2574290" cy="372110"/>
    <xdr:sp macro="" textlink="">
      <xdr:nvSpPr>
        <xdr:cNvPr id="6" name="Textbox 9">
          <a:extLst>
            <a:ext uri="{FF2B5EF4-FFF2-40B4-BE49-F238E27FC236}">
              <a16:creationId xmlns:a16="http://schemas.microsoft.com/office/drawing/2014/main" id="{DED976CF-9867-FB48-8ED0-ACB11299296B}"/>
            </a:ext>
          </a:extLst>
        </xdr:cNvPr>
        <xdr:cNvSpPr txBox="1"/>
      </xdr:nvSpPr>
      <xdr:spPr>
        <a:xfrm>
          <a:off x="1708718"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0</xdr:col>
      <xdr:colOff>483586</xdr:colOff>
      <xdr:row>3</xdr:row>
      <xdr:rowOff>93295</xdr:rowOff>
    </xdr:from>
    <xdr:to>
      <xdr:col>0</xdr:col>
      <xdr:colOff>1351564</xdr:colOff>
      <xdr:row>4</xdr:row>
      <xdr:rowOff>14766</xdr:rowOff>
    </xdr:to>
    <xdr:pic>
      <xdr:nvPicPr>
        <xdr:cNvPr id="8" name="Imagen 7">
          <a:hlinkClick xmlns:r="http://schemas.openxmlformats.org/officeDocument/2006/relationships" r:id="rId1"/>
          <a:extLst>
            <a:ext uri="{FF2B5EF4-FFF2-40B4-BE49-F238E27FC236}">
              <a16:creationId xmlns:a16="http://schemas.microsoft.com/office/drawing/2014/main" id="{E1DD25B6-4612-084A-A1D6-3C3C4EE6DE93}"/>
            </a:ext>
          </a:extLst>
        </xdr:cNvPr>
        <xdr:cNvPicPr>
          <a:picLocks noChangeAspect="1"/>
        </xdr:cNvPicPr>
      </xdr:nvPicPr>
      <xdr:blipFill>
        <a:blip xmlns:r="http://schemas.openxmlformats.org/officeDocument/2006/relationships" r:embed="rId2"/>
        <a:stretch>
          <a:fillRect/>
        </a:stretch>
      </xdr:blipFill>
      <xdr:spPr>
        <a:xfrm>
          <a:off x="483586" y="743062"/>
          <a:ext cx="867978" cy="4678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846667</xdr:colOff>
      <xdr:row>0</xdr:row>
      <xdr:rowOff>0</xdr:rowOff>
    </xdr:from>
    <xdr:ext cx="18758957" cy="654050"/>
    <xdr:sp macro="" textlink="">
      <xdr:nvSpPr>
        <xdr:cNvPr id="2" name="Shape 3">
          <a:extLst>
            <a:ext uri="{FF2B5EF4-FFF2-40B4-BE49-F238E27FC236}">
              <a16:creationId xmlns:a16="http://schemas.microsoft.com/office/drawing/2014/main" id="{CCDC3041-5250-454F-9C11-3AB0A39B3805}"/>
            </a:ext>
          </a:extLst>
        </xdr:cNvPr>
        <xdr:cNvSpPr/>
      </xdr:nvSpPr>
      <xdr:spPr>
        <a:xfrm>
          <a:off x="846667" y="0"/>
          <a:ext cx="18758957"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447A1D92-00A4-AE4F-8AE4-7B2FCACC4767}"/>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FA4A2690-038A-2C4F-9C3D-6C99CE2B5F00}"/>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1150938</xdr:colOff>
      <xdr:row>0</xdr:row>
      <xdr:rowOff>139674</xdr:rowOff>
    </xdr:from>
    <xdr:ext cx="2574290" cy="372110"/>
    <xdr:sp macro="" textlink="">
      <xdr:nvSpPr>
        <xdr:cNvPr id="6" name="Textbox 9">
          <a:extLst>
            <a:ext uri="{FF2B5EF4-FFF2-40B4-BE49-F238E27FC236}">
              <a16:creationId xmlns:a16="http://schemas.microsoft.com/office/drawing/2014/main" id="{7CC7046D-865B-344C-85B7-1E9F84B9FD69}"/>
            </a:ext>
          </a:extLst>
        </xdr:cNvPr>
        <xdr:cNvSpPr txBox="1"/>
      </xdr:nvSpPr>
      <xdr:spPr>
        <a:xfrm>
          <a:off x="2037292" y="139674"/>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1</xdr:col>
      <xdr:colOff>0</xdr:colOff>
      <xdr:row>0</xdr:row>
      <xdr:rowOff>810964</xdr:rowOff>
    </xdr:from>
    <xdr:to>
      <xdr:col>1</xdr:col>
      <xdr:colOff>698500</xdr:colOff>
      <xdr:row>0</xdr:row>
      <xdr:rowOff>1191964</xdr:rowOff>
    </xdr:to>
    <xdr:pic>
      <xdr:nvPicPr>
        <xdr:cNvPr id="8" name="Imagen 7">
          <a:hlinkClick xmlns:r="http://schemas.openxmlformats.org/officeDocument/2006/relationships" r:id="rId1"/>
          <a:extLst>
            <a:ext uri="{FF2B5EF4-FFF2-40B4-BE49-F238E27FC236}">
              <a16:creationId xmlns:a16="http://schemas.microsoft.com/office/drawing/2014/main" id="{938786A5-7BD6-F74E-A326-54083E7B0B5B}"/>
            </a:ext>
          </a:extLst>
        </xdr:cNvPr>
        <xdr:cNvPicPr>
          <a:picLocks noChangeAspect="1"/>
        </xdr:cNvPicPr>
      </xdr:nvPicPr>
      <xdr:blipFill>
        <a:blip xmlns:r="http://schemas.openxmlformats.org/officeDocument/2006/relationships" r:embed="rId2"/>
        <a:stretch>
          <a:fillRect/>
        </a:stretch>
      </xdr:blipFill>
      <xdr:spPr>
        <a:xfrm>
          <a:off x="489639" y="810964"/>
          <a:ext cx="698500" cy="381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779339</xdr:colOff>
      <xdr:row>0</xdr:row>
      <xdr:rowOff>0</xdr:rowOff>
    </xdr:from>
    <xdr:ext cx="12535502" cy="655158"/>
    <xdr:sp macro="" textlink="">
      <xdr:nvSpPr>
        <xdr:cNvPr id="2" name="Shape 3">
          <a:extLst>
            <a:ext uri="{FF2B5EF4-FFF2-40B4-BE49-F238E27FC236}">
              <a16:creationId xmlns:a16="http://schemas.microsoft.com/office/drawing/2014/main" id="{B2F57679-526D-0C41-99D3-AED8E5094410}"/>
            </a:ext>
          </a:extLst>
        </xdr:cNvPr>
        <xdr:cNvSpPr/>
      </xdr:nvSpPr>
      <xdr:spPr>
        <a:xfrm>
          <a:off x="1384101" y="0"/>
          <a:ext cx="12535502" cy="655158"/>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255CB147-A28A-C944-855A-EDCC9EC5EDB2}"/>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04267663-016A-B242-8D4A-1E73B539E47C}"/>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1048652</xdr:colOff>
      <xdr:row>0</xdr:row>
      <xdr:rowOff>139675</xdr:rowOff>
    </xdr:from>
    <xdr:ext cx="2574290" cy="372110"/>
    <xdr:sp macro="" textlink="">
      <xdr:nvSpPr>
        <xdr:cNvPr id="6" name="Textbox 9">
          <a:extLst>
            <a:ext uri="{FF2B5EF4-FFF2-40B4-BE49-F238E27FC236}">
              <a16:creationId xmlns:a16="http://schemas.microsoft.com/office/drawing/2014/main" id="{8C435724-C19E-4045-86C3-F7BBDB9CA164}"/>
            </a:ext>
          </a:extLst>
        </xdr:cNvPr>
        <xdr:cNvSpPr txBox="1"/>
      </xdr:nvSpPr>
      <xdr:spPr>
        <a:xfrm>
          <a:off x="1708718"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1</xdr:col>
      <xdr:colOff>41413</xdr:colOff>
      <xdr:row>0</xdr:row>
      <xdr:rowOff>828262</xdr:rowOff>
    </xdr:from>
    <xdr:to>
      <xdr:col>1</xdr:col>
      <xdr:colOff>739913</xdr:colOff>
      <xdr:row>0</xdr:row>
      <xdr:rowOff>1209262</xdr:rowOff>
    </xdr:to>
    <xdr:pic>
      <xdr:nvPicPr>
        <xdr:cNvPr id="8" name="Imagen 7">
          <a:hlinkClick xmlns:r="http://schemas.openxmlformats.org/officeDocument/2006/relationships" r:id="rId1"/>
          <a:extLst>
            <a:ext uri="{FF2B5EF4-FFF2-40B4-BE49-F238E27FC236}">
              <a16:creationId xmlns:a16="http://schemas.microsoft.com/office/drawing/2014/main" id="{C16F1903-30CB-F84F-8597-D69FFCC208CD}"/>
            </a:ext>
          </a:extLst>
        </xdr:cNvPr>
        <xdr:cNvPicPr>
          <a:picLocks noChangeAspect="1"/>
        </xdr:cNvPicPr>
      </xdr:nvPicPr>
      <xdr:blipFill>
        <a:blip xmlns:r="http://schemas.openxmlformats.org/officeDocument/2006/relationships" r:embed="rId2"/>
        <a:stretch>
          <a:fillRect/>
        </a:stretch>
      </xdr:blipFill>
      <xdr:spPr>
        <a:xfrm>
          <a:off x="704022" y="828262"/>
          <a:ext cx="698500" cy="38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1476215</xdr:colOff>
      <xdr:row>0</xdr:row>
      <xdr:rowOff>5177</xdr:rowOff>
    </xdr:from>
    <xdr:ext cx="9448137" cy="654050"/>
    <xdr:sp macro="" textlink="">
      <xdr:nvSpPr>
        <xdr:cNvPr id="2" name="Shape 3">
          <a:extLst>
            <a:ext uri="{FF2B5EF4-FFF2-40B4-BE49-F238E27FC236}">
              <a16:creationId xmlns:a16="http://schemas.microsoft.com/office/drawing/2014/main" id="{FE8977D4-7409-1A45-9AC6-6ED39EBED657}"/>
            </a:ext>
          </a:extLst>
        </xdr:cNvPr>
        <xdr:cNvSpPr/>
      </xdr:nvSpPr>
      <xdr:spPr>
        <a:xfrm>
          <a:off x="1476215" y="5177"/>
          <a:ext cx="9448137"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36811</xdr:colOff>
      <xdr:row>0</xdr:row>
      <xdr:rowOff>0</xdr:rowOff>
    </xdr:from>
    <xdr:ext cx="1439545" cy="654050"/>
    <xdr:sp macro="" textlink="">
      <xdr:nvSpPr>
        <xdr:cNvPr id="3" name="Shape 4">
          <a:extLst>
            <a:ext uri="{FF2B5EF4-FFF2-40B4-BE49-F238E27FC236}">
              <a16:creationId xmlns:a16="http://schemas.microsoft.com/office/drawing/2014/main" id="{39CC295F-8B3C-D742-8543-9CAFE2D39329}"/>
            </a:ext>
          </a:extLst>
        </xdr:cNvPr>
        <xdr:cNvSpPr/>
      </xdr:nvSpPr>
      <xdr:spPr>
        <a:xfrm>
          <a:off x="36811"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407308</xdr:colOff>
      <xdr:row>0</xdr:row>
      <xdr:rowOff>132362</xdr:rowOff>
    </xdr:from>
    <xdr:ext cx="702310" cy="426720"/>
    <xdr:sp macro="" textlink="">
      <xdr:nvSpPr>
        <xdr:cNvPr id="4" name="Shape 5">
          <a:extLst>
            <a:ext uri="{FF2B5EF4-FFF2-40B4-BE49-F238E27FC236}">
              <a16:creationId xmlns:a16="http://schemas.microsoft.com/office/drawing/2014/main" id="{90F23071-1571-D445-925F-D482FBF8DBF1}"/>
            </a:ext>
          </a:extLst>
        </xdr:cNvPr>
        <xdr:cNvSpPr/>
      </xdr:nvSpPr>
      <xdr:spPr>
        <a:xfrm>
          <a:off x="407308" y="132362"/>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0</xdr:col>
      <xdr:colOff>1745529</xdr:colOff>
      <xdr:row>0</xdr:row>
      <xdr:rowOff>158081</xdr:rowOff>
    </xdr:from>
    <xdr:ext cx="2574290" cy="372110"/>
    <xdr:sp macro="" textlink="">
      <xdr:nvSpPr>
        <xdr:cNvPr id="6" name="Textbox 9">
          <a:extLst>
            <a:ext uri="{FF2B5EF4-FFF2-40B4-BE49-F238E27FC236}">
              <a16:creationId xmlns:a16="http://schemas.microsoft.com/office/drawing/2014/main" id="{4B6D2231-45D1-5146-AD46-2BB2ED6B0B97}"/>
            </a:ext>
          </a:extLst>
        </xdr:cNvPr>
        <xdr:cNvSpPr txBox="1"/>
      </xdr:nvSpPr>
      <xdr:spPr>
        <a:xfrm>
          <a:off x="1745529" y="158081"/>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a:t>
          </a:r>
          <a:r>
            <a:rPr lang="es-CL" sz="2400" b="1" spc="0">
              <a:solidFill>
                <a:srgbClr val="FFFFFF"/>
              </a:solidFill>
              <a:latin typeface="Calibri"/>
              <a:cs typeface="Calibri"/>
            </a:rPr>
            <a:t>25</a:t>
          </a:r>
          <a:endParaRPr sz="2400" b="1" spc="0">
            <a:solidFill>
              <a:srgbClr val="FFFFFF"/>
            </a:solidFill>
            <a:latin typeface="Calibri"/>
            <a:cs typeface="Calibri"/>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1</xdr:colOff>
      <xdr:row>0</xdr:row>
      <xdr:rowOff>0</xdr:rowOff>
    </xdr:from>
    <xdr:ext cx="7239000" cy="654050"/>
    <xdr:sp macro="" textlink="">
      <xdr:nvSpPr>
        <xdr:cNvPr id="2" name="Shape 3">
          <a:extLst>
            <a:ext uri="{FF2B5EF4-FFF2-40B4-BE49-F238E27FC236}">
              <a16:creationId xmlns:a16="http://schemas.microsoft.com/office/drawing/2014/main" id="{AF1876E9-E5F0-DF48-B768-EDC4064C0D02}"/>
            </a:ext>
          </a:extLst>
        </xdr:cNvPr>
        <xdr:cNvSpPr/>
      </xdr:nvSpPr>
      <xdr:spPr>
        <a:xfrm>
          <a:off x="801078" y="0"/>
          <a:ext cx="7239000"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9E58594E-EC39-4244-BEFC-8B54CAA32121}"/>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41B7C8A9-C832-3C45-8243-A9094874C4D7}"/>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791307</xdr:colOff>
      <xdr:row>0</xdr:row>
      <xdr:rowOff>129906</xdr:rowOff>
    </xdr:from>
    <xdr:ext cx="2574290" cy="372110"/>
    <xdr:sp macro="" textlink="">
      <xdr:nvSpPr>
        <xdr:cNvPr id="6" name="Textbox 9">
          <a:extLst>
            <a:ext uri="{FF2B5EF4-FFF2-40B4-BE49-F238E27FC236}">
              <a16:creationId xmlns:a16="http://schemas.microsoft.com/office/drawing/2014/main" id="{A13768D2-4A93-3942-A0D7-C9CF4C0D657E}"/>
            </a:ext>
          </a:extLst>
        </xdr:cNvPr>
        <xdr:cNvSpPr txBox="1"/>
      </xdr:nvSpPr>
      <xdr:spPr>
        <a:xfrm>
          <a:off x="1592384" y="129906"/>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0</xdr:col>
      <xdr:colOff>481724</xdr:colOff>
      <xdr:row>0</xdr:row>
      <xdr:rowOff>773678</xdr:rowOff>
    </xdr:from>
    <xdr:to>
      <xdr:col>1</xdr:col>
      <xdr:colOff>304362</xdr:colOff>
      <xdr:row>0</xdr:row>
      <xdr:rowOff>1154678</xdr:rowOff>
    </xdr:to>
    <xdr:pic>
      <xdr:nvPicPr>
        <xdr:cNvPr id="8" name="Imagen 7">
          <a:hlinkClick xmlns:r="http://schemas.openxmlformats.org/officeDocument/2006/relationships" r:id="rId1"/>
          <a:extLst>
            <a:ext uri="{FF2B5EF4-FFF2-40B4-BE49-F238E27FC236}">
              <a16:creationId xmlns:a16="http://schemas.microsoft.com/office/drawing/2014/main" id="{6A5FF22B-8B6F-2765-CFEA-5F94847B5090}"/>
            </a:ext>
          </a:extLst>
        </xdr:cNvPr>
        <xdr:cNvPicPr>
          <a:picLocks noChangeAspect="1"/>
        </xdr:cNvPicPr>
      </xdr:nvPicPr>
      <xdr:blipFill>
        <a:blip xmlns:r="http://schemas.openxmlformats.org/officeDocument/2006/relationships" r:embed="rId2"/>
        <a:stretch>
          <a:fillRect/>
        </a:stretch>
      </xdr:blipFill>
      <xdr:spPr>
        <a:xfrm>
          <a:off x="481724" y="773678"/>
          <a:ext cx="698500" cy="38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1285348</xdr:colOff>
      <xdr:row>0</xdr:row>
      <xdr:rowOff>0</xdr:rowOff>
    </xdr:from>
    <xdr:ext cx="26637013" cy="599722"/>
    <xdr:sp macro="" textlink="">
      <xdr:nvSpPr>
        <xdr:cNvPr id="7" name="Shape 3">
          <a:extLst>
            <a:ext uri="{FF2B5EF4-FFF2-40B4-BE49-F238E27FC236}">
              <a16:creationId xmlns:a16="http://schemas.microsoft.com/office/drawing/2014/main" id="{0B84A7A3-9742-344C-BF0D-ACDA13AE8F99}"/>
            </a:ext>
          </a:extLst>
        </xdr:cNvPr>
        <xdr:cNvSpPr/>
      </xdr:nvSpPr>
      <xdr:spPr>
        <a:xfrm>
          <a:off x="1285348" y="0"/>
          <a:ext cx="26637013" cy="599722"/>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340556" cy="582083"/>
    <xdr:sp macro="" textlink="">
      <xdr:nvSpPr>
        <xdr:cNvPr id="8" name="Shape 4">
          <a:extLst>
            <a:ext uri="{FF2B5EF4-FFF2-40B4-BE49-F238E27FC236}">
              <a16:creationId xmlns:a16="http://schemas.microsoft.com/office/drawing/2014/main" id="{0FB6608E-AF95-AA40-97D1-49A2636CD9F1}"/>
            </a:ext>
          </a:extLst>
        </xdr:cNvPr>
        <xdr:cNvSpPr/>
      </xdr:nvSpPr>
      <xdr:spPr>
        <a:xfrm>
          <a:off x="0" y="0"/>
          <a:ext cx="1340556" cy="582083"/>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61040</xdr:rowOff>
    </xdr:from>
    <xdr:ext cx="702310" cy="426720"/>
    <xdr:sp macro="" textlink="">
      <xdr:nvSpPr>
        <xdr:cNvPr id="9" name="Shape 5">
          <a:extLst>
            <a:ext uri="{FF2B5EF4-FFF2-40B4-BE49-F238E27FC236}">
              <a16:creationId xmlns:a16="http://schemas.microsoft.com/office/drawing/2014/main" id="{A00DD5A5-0494-2B42-98F4-86D61CF4F685}"/>
            </a:ext>
          </a:extLst>
        </xdr:cNvPr>
        <xdr:cNvSpPr/>
      </xdr:nvSpPr>
      <xdr:spPr>
        <a:xfrm>
          <a:off x="370497" y="61040"/>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299862</xdr:colOff>
      <xdr:row>0</xdr:row>
      <xdr:rowOff>139675</xdr:rowOff>
    </xdr:from>
    <xdr:ext cx="2574290" cy="372110"/>
    <xdr:sp macro="" textlink="">
      <xdr:nvSpPr>
        <xdr:cNvPr id="11" name="Textbox 9">
          <a:extLst>
            <a:ext uri="{FF2B5EF4-FFF2-40B4-BE49-F238E27FC236}">
              <a16:creationId xmlns:a16="http://schemas.microsoft.com/office/drawing/2014/main" id="{569B2B13-F64F-2940-A837-7570CBAC8DAF}"/>
            </a:ext>
          </a:extLst>
        </xdr:cNvPr>
        <xdr:cNvSpPr txBox="1"/>
      </xdr:nvSpPr>
      <xdr:spPr>
        <a:xfrm>
          <a:off x="1622779"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0</xdr:col>
      <xdr:colOff>383397</xdr:colOff>
      <xdr:row>0</xdr:row>
      <xdr:rowOff>838679</xdr:rowOff>
    </xdr:from>
    <xdr:to>
      <xdr:col>0</xdr:col>
      <xdr:colOff>1081897</xdr:colOff>
      <xdr:row>0</xdr:row>
      <xdr:rowOff>1219679</xdr:rowOff>
    </xdr:to>
    <xdr:pic>
      <xdr:nvPicPr>
        <xdr:cNvPr id="13" name="Imagen 12">
          <a:hlinkClick xmlns:r="http://schemas.openxmlformats.org/officeDocument/2006/relationships" r:id="rId1"/>
          <a:extLst>
            <a:ext uri="{FF2B5EF4-FFF2-40B4-BE49-F238E27FC236}">
              <a16:creationId xmlns:a16="http://schemas.microsoft.com/office/drawing/2014/main" id="{FFD09BD1-5977-8945-A728-7499EA48413A}"/>
            </a:ext>
          </a:extLst>
        </xdr:cNvPr>
        <xdr:cNvPicPr>
          <a:picLocks noChangeAspect="1"/>
        </xdr:cNvPicPr>
      </xdr:nvPicPr>
      <xdr:blipFill>
        <a:blip xmlns:r="http://schemas.openxmlformats.org/officeDocument/2006/relationships" r:embed="rId2"/>
        <a:stretch>
          <a:fillRect/>
        </a:stretch>
      </xdr:blipFill>
      <xdr:spPr>
        <a:xfrm>
          <a:off x="383397" y="838679"/>
          <a:ext cx="698500" cy="38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xdr:colOff>
      <xdr:row>0</xdr:row>
      <xdr:rowOff>0</xdr:rowOff>
    </xdr:from>
    <xdr:ext cx="14397404" cy="563306"/>
    <xdr:sp macro="" textlink="">
      <xdr:nvSpPr>
        <xdr:cNvPr id="2" name="Shape 3">
          <a:extLst>
            <a:ext uri="{FF2B5EF4-FFF2-40B4-BE49-F238E27FC236}">
              <a16:creationId xmlns:a16="http://schemas.microsoft.com/office/drawing/2014/main" id="{9C346A0D-0D9B-0049-A68E-780C5CF21AB6}"/>
            </a:ext>
          </a:extLst>
        </xdr:cNvPr>
        <xdr:cNvSpPr/>
      </xdr:nvSpPr>
      <xdr:spPr>
        <a:xfrm>
          <a:off x="1062405" y="0"/>
          <a:ext cx="14397404" cy="563306"/>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372419" cy="563306"/>
    <xdr:sp macro="" textlink="">
      <xdr:nvSpPr>
        <xdr:cNvPr id="3" name="Shape 4">
          <a:extLst>
            <a:ext uri="{FF2B5EF4-FFF2-40B4-BE49-F238E27FC236}">
              <a16:creationId xmlns:a16="http://schemas.microsoft.com/office/drawing/2014/main" id="{3970D9EE-EE80-0545-9EBD-7F5E8FA1A618}"/>
            </a:ext>
          </a:extLst>
        </xdr:cNvPr>
        <xdr:cNvSpPr/>
      </xdr:nvSpPr>
      <xdr:spPr>
        <a:xfrm>
          <a:off x="0" y="0"/>
          <a:ext cx="1372419" cy="563306"/>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72988</xdr:rowOff>
    </xdr:from>
    <xdr:ext cx="702310" cy="426720"/>
    <xdr:sp macro="" textlink="">
      <xdr:nvSpPr>
        <xdr:cNvPr id="4" name="Shape 5">
          <a:extLst>
            <a:ext uri="{FF2B5EF4-FFF2-40B4-BE49-F238E27FC236}">
              <a16:creationId xmlns:a16="http://schemas.microsoft.com/office/drawing/2014/main" id="{8950F5EF-6292-7346-A3D0-D79E85FABA8C}"/>
            </a:ext>
          </a:extLst>
        </xdr:cNvPr>
        <xdr:cNvSpPr/>
      </xdr:nvSpPr>
      <xdr:spPr>
        <a:xfrm>
          <a:off x="370497" y="72988"/>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512884</xdr:colOff>
      <xdr:row>0</xdr:row>
      <xdr:rowOff>127463</xdr:rowOff>
    </xdr:from>
    <xdr:ext cx="2574290" cy="372110"/>
    <xdr:sp macro="" textlink="">
      <xdr:nvSpPr>
        <xdr:cNvPr id="6" name="Textbox 9">
          <a:extLst>
            <a:ext uri="{FF2B5EF4-FFF2-40B4-BE49-F238E27FC236}">
              <a16:creationId xmlns:a16="http://schemas.microsoft.com/office/drawing/2014/main" id="{64FAB563-C830-6B45-9E9A-8E7F18CEA84E}"/>
            </a:ext>
          </a:extLst>
        </xdr:cNvPr>
        <xdr:cNvSpPr txBox="1"/>
      </xdr:nvSpPr>
      <xdr:spPr>
        <a:xfrm>
          <a:off x="1575288" y="127463"/>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0</xdr:col>
      <xdr:colOff>474505</xdr:colOff>
      <xdr:row>0</xdr:row>
      <xdr:rowOff>753626</xdr:rowOff>
    </xdr:from>
    <xdr:to>
      <xdr:col>1</xdr:col>
      <xdr:colOff>14653</xdr:colOff>
      <xdr:row>0</xdr:row>
      <xdr:rowOff>1134626</xdr:rowOff>
    </xdr:to>
    <xdr:pic>
      <xdr:nvPicPr>
        <xdr:cNvPr id="8" name="Imagen 7">
          <a:hlinkClick xmlns:r="http://schemas.openxmlformats.org/officeDocument/2006/relationships" r:id="rId1"/>
          <a:extLst>
            <a:ext uri="{FF2B5EF4-FFF2-40B4-BE49-F238E27FC236}">
              <a16:creationId xmlns:a16="http://schemas.microsoft.com/office/drawing/2014/main" id="{FAAF3E2B-2924-5F46-8F1A-A084FB602ADC}"/>
            </a:ext>
          </a:extLst>
        </xdr:cNvPr>
        <xdr:cNvPicPr>
          <a:picLocks noChangeAspect="1"/>
        </xdr:cNvPicPr>
      </xdr:nvPicPr>
      <xdr:blipFill>
        <a:blip xmlns:r="http://schemas.openxmlformats.org/officeDocument/2006/relationships" r:embed="rId2"/>
        <a:stretch>
          <a:fillRect/>
        </a:stretch>
      </xdr:blipFill>
      <xdr:spPr>
        <a:xfrm>
          <a:off x="474505" y="753626"/>
          <a:ext cx="698500" cy="38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1431806</xdr:colOff>
      <xdr:row>0</xdr:row>
      <xdr:rowOff>0</xdr:rowOff>
    </xdr:from>
    <xdr:ext cx="16348194" cy="654050"/>
    <xdr:sp macro="" textlink="">
      <xdr:nvSpPr>
        <xdr:cNvPr id="2" name="Shape 3">
          <a:extLst>
            <a:ext uri="{FF2B5EF4-FFF2-40B4-BE49-F238E27FC236}">
              <a16:creationId xmlns:a16="http://schemas.microsoft.com/office/drawing/2014/main" id="{3F89868C-A7ED-E34A-8F03-8BF4C337DD01}"/>
            </a:ext>
          </a:extLst>
        </xdr:cNvPr>
        <xdr:cNvSpPr/>
      </xdr:nvSpPr>
      <xdr:spPr>
        <a:xfrm>
          <a:off x="1431806" y="0"/>
          <a:ext cx="16348194"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9F633D05-A8F6-B24C-829C-43D720D37B94}"/>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EE603094-D79D-FE42-BA3B-79A13A276AAF}"/>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0</xdr:col>
      <xdr:colOff>1616452</xdr:colOff>
      <xdr:row>0</xdr:row>
      <xdr:rowOff>125564</xdr:rowOff>
    </xdr:from>
    <xdr:ext cx="2574290" cy="372110"/>
    <xdr:sp macro="" textlink="">
      <xdr:nvSpPr>
        <xdr:cNvPr id="6" name="Textbox 9">
          <a:extLst>
            <a:ext uri="{FF2B5EF4-FFF2-40B4-BE49-F238E27FC236}">
              <a16:creationId xmlns:a16="http://schemas.microsoft.com/office/drawing/2014/main" id="{A2E2C98F-2E70-7448-9FA1-B66A625C55EF}"/>
            </a:ext>
          </a:extLst>
        </xdr:cNvPr>
        <xdr:cNvSpPr txBox="1"/>
      </xdr:nvSpPr>
      <xdr:spPr>
        <a:xfrm>
          <a:off x="1616452" y="125564"/>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0</xdr:col>
      <xdr:colOff>492836</xdr:colOff>
      <xdr:row>0</xdr:row>
      <xdr:rowOff>777165</xdr:rowOff>
    </xdr:from>
    <xdr:to>
      <xdr:col>0</xdr:col>
      <xdr:colOff>1106037</xdr:colOff>
      <xdr:row>0</xdr:row>
      <xdr:rowOff>1158165</xdr:rowOff>
    </xdr:to>
    <xdr:pic>
      <xdr:nvPicPr>
        <xdr:cNvPr id="9" name="Imagen 8">
          <a:hlinkClick xmlns:r="http://schemas.openxmlformats.org/officeDocument/2006/relationships" r:id="rId1"/>
          <a:extLst>
            <a:ext uri="{FF2B5EF4-FFF2-40B4-BE49-F238E27FC236}">
              <a16:creationId xmlns:a16="http://schemas.microsoft.com/office/drawing/2014/main" id="{13C93EF3-4549-FF4D-80D4-F981D1FDBCD3}"/>
            </a:ext>
          </a:extLst>
        </xdr:cNvPr>
        <xdr:cNvPicPr>
          <a:picLocks noChangeAspect="1"/>
        </xdr:cNvPicPr>
      </xdr:nvPicPr>
      <xdr:blipFill>
        <a:blip xmlns:r="http://schemas.openxmlformats.org/officeDocument/2006/relationships" r:embed="rId2"/>
        <a:stretch>
          <a:fillRect/>
        </a:stretch>
      </xdr:blipFill>
      <xdr:spPr>
        <a:xfrm>
          <a:off x="492836" y="777165"/>
          <a:ext cx="698500" cy="38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xdr:colOff>
      <xdr:row>0</xdr:row>
      <xdr:rowOff>0</xdr:rowOff>
    </xdr:from>
    <xdr:ext cx="8212666" cy="654050"/>
    <xdr:sp macro="" textlink="">
      <xdr:nvSpPr>
        <xdr:cNvPr id="2" name="Shape 3">
          <a:extLst>
            <a:ext uri="{FF2B5EF4-FFF2-40B4-BE49-F238E27FC236}">
              <a16:creationId xmlns:a16="http://schemas.microsoft.com/office/drawing/2014/main" id="{7A9504D6-FA76-D748-A5BD-0DA2EA140C97}"/>
            </a:ext>
          </a:extLst>
        </xdr:cNvPr>
        <xdr:cNvSpPr/>
      </xdr:nvSpPr>
      <xdr:spPr>
        <a:xfrm>
          <a:off x="973668" y="0"/>
          <a:ext cx="8212666"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2832F264-1E9B-4B42-A8E9-E580C122ED7D}"/>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083A3873-C045-4649-BABA-314A0785AF73}"/>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666750</xdr:colOff>
      <xdr:row>0</xdr:row>
      <xdr:rowOff>107925</xdr:rowOff>
    </xdr:from>
    <xdr:ext cx="2574290" cy="372110"/>
    <xdr:sp macro="" textlink="">
      <xdr:nvSpPr>
        <xdr:cNvPr id="6" name="Textbox 9">
          <a:extLst>
            <a:ext uri="{FF2B5EF4-FFF2-40B4-BE49-F238E27FC236}">
              <a16:creationId xmlns:a16="http://schemas.microsoft.com/office/drawing/2014/main" id="{866429A5-6E1E-6C4E-B064-5E27E6CDBB21}"/>
            </a:ext>
          </a:extLst>
        </xdr:cNvPr>
        <xdr:cNvSpPr txBox="1"/>
      </xdr:nvSpPr>
      <xdr:spPr>
        <a:xfrm>
          <a:off x="1640417" y="10792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0</xdr:col>
      <xdr:colOff>471340</xdr:colOff>
      <xdr:row>0</xdr:row>
      <xdr:rowOff>824846</xdr:rowOff>
    </xdr:from>
    <xdr:to>
      <xdr:col>1</xdr:col>
      <xdr:colOff>109325</xdr:colOff>
      <xdr:row>0</xdr:row>
      <xdr:rowOff>1205846</xdr:rowOff>
    </xdr:to>
    <xdr:pic>
      <xdr:nvPicPr>
        <xdr:cNvPr id="8" name="Imagen 7">
          <a:hlinkClick xmlns:r="http://schemas.openxmlformats.org/officeDocument/2006/relationships" r:id="rId1"/>
          <a:extLst>
            <a:ext uri="{FF2B5EF4-FFF2-40B4-BE49-F238E27FC236}">
              <a16:creationId xmlns:a16="http://schemas.microsoft.com/office/drawing/2014/main" id="{FA690E76-6C88-7440-801B-E8741FF0A979}"/>
            </a:ext>
          </a:extLst>
        </xdr:cNvPr>
        <xdr:cNvPicPr>
          <a:picLocks noChangeAspect="1"/>
        </xdr:cNvPicPr>
      </xdr:nvPicPr>
      <xdr:blipFill>
        <a:blip xmlns:r="http://schemas.openxmlformats.org/officeDocument/2006/relationships" r:embed="rId2"/>
        <a:stretch>
          <a:fillRect/>
        </a:stretch>
      </xdr:blipFill>
      <xdr:spPr>
        <a:xfrm>
          <a:off x="471340" y="824846"/>
          <a:ext cx="698500" cy="381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0</xdr:rowOff>
    </xdr:from>
    <xdr:ext cx="27686000" cy="654050"/>
    <xdr:sp macro="" textlink="">
      <xdr:nvSpPr>
        <xdr:cNvPr id="2" name="Shape 3">
          <a:extLst>
            <a:ext uri="{FF2B5EF4-FFF2-40B4-BE49-F238E27FC236}">
              <a16:creationId xmlns:a16="http://schemas.microsoft.com/office/drawing/2014/main" id="{E4211803-894C-2B40-A54F-4CAEDFDBAAD3}"/>
            </a:ext>
          </a:extLst>
        </xdr:cNvPr>
        <xdr:cNvSpPr/>
      </xdr:nvSpPr>
      <xdr:spPr>
        <a:xfrm>
          <a:off x="1155700" y="0"/>
          <a:ext cx="27686000"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DFEE9B84-4992-6B48-9156-95308042DBE6}"/>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B100F046-0C3A-2847-847F-5D270BC17611}"/>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419100</xdr:colOff>
      <xdr:row>0</xdr:row>
      <xdr:rowOff>152375</xdr:rowOff>
    </xdr:from>
    <xdr:ext cx="2574290" cy="372110"/>
    <xdr:sp macro="" textlink="">
      <xdr:nvSpPr>
        <xdr:cNvPr id="6" name="Textbox 9">
          <a:extLst>
            <a:ext uri="{FF2B5EF4-FFF2-40B4-BE49-F238E27FC236}">
              <a16:creationId xmlns:a16="http://schemas.microsoft.com/office/drawing/2014/main" id="{38F0BAEC-4A89-9647-A4D6-234728F9FCEC}"/>
            </a:ext>
          </a:extLst>
        </xdr:cNvPr>
        <xdr:cNvSpPr txBox="1"/>
      </xdr:nvSpPr>
      <xdr:spPr>
        <a:xfrm>
          <a:off x="1574800" y="1523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0</xdr:col>
      <xdr:colOff>440613</xdr:colOff>
      <xdr:row>0</xdr:row>
      <xdr:rowOff>829388</xdr:rowOff>
    </xdr:from>
    <xdr:to>
      <xdr:col>0</xdr:col>
      <xdr:colOff>1139113</xdr:colOff>
      <xdr:row>0</xdr:row>
      <xdr:rowOff>1210388</xdr:rowOff>
    </xdr:to>
    <xdr:pic>
      <xdr:nvPicPr>
        <xdr:cNvPr id="8" name="Imagen 7">
          <a:hlinkClick xmlns:r="http://schemas.openxmlformats.org/officeDocument/2006/relationships" r:id="rId1"/>
          <a:extLst>
            <a:ext uri="{FF2B5EF4-FFF2-40B4-BE49-F238E27FC236}">
              <a16:creationId xmlns:a16="http://schemas.microsoft.com/office/drawing/2014/main" id="{E247E9F1-47F6-454B-8CEA-61FD0E08C220}"/>
            </a:ext>
          </a:extLst>
        </xdr:cNvPr>
        <xdr:cNvPicPr>
          <a:picLocks noChangeAspect="1"/>
        </xdr:cNvPicPr>
      </xdr:nvPicPr>
      <xdr:blipFill>
        <a:blip xmlns:r="http://schemas.openxmlformats.org/officeDocument/2006/relationships" r:embed="rId2"/>
        <a:stretch>
          <a:fillRect/>
        </a:stretch>
      </xdr:blipFill>
      <xdr:spPr>
        <a:xfrm>
          <a:off x="440613" y="829388"/>
          <a:ext cx="698500" cy="381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240263</xdr:colOff>
      <xdr:row>0</xdr:row>
      <xdr:rowOff>0</xdr:rowOff>
    </xdr:from>
    <xdr:ext cx="53749169" cy="635000"/>
    <xdr:sp macro="" textlink="">
      <xdr:nvSpPr>
        <xdr:cNvPr id="2" name="Shape 3">
          <a:extLst>
            <a:ext uri="{FF2B5EF4-FFF2-40B4-BE49-F238E27FC236}">
              <a16:creationId xmlns:a16="http://schemas.microsoft.com/office/drawing/2014/main" id="{E89B0108-3B82-4942-969A-F41AF705F147}"/>
            </a:ext>
          </a:extLst>
        </xdr:cNvPr>
        <xdr:cNvSpPr/>
      </xdr:nvSpPr>
      <xdr:spPr>
        <a:xfrm>
          <a:off x="240263" y="0"/>
          <a:ext cx="53749169" cy="63500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3572</xdr:rowOff>
    </xdr:from>
    <xdr:ext cx="1439545" cy="654050"/>
    <xdr:sp macro="" textlink="">
      <xdr:nvSpPr>
        <xdr:cNvPr id="3" name="Shape 4">
          <a:extLst>
            <a:ext uri="{FF2B5EF4-FFF2-40B4-BE49-F238E27FC236}">
              <a16:creationId xmlns:a16="http://schemas.microsoft.com/office/drawing/2014/main" id="{359F50BA-C9A7-414A-ACAC-3604483F62F8}"/>
            </a:ext>
          </a:extLst>
        </xdr:cNvPr>
        <xdr:cNvSpPr/>
      </xdr:nvSpPr>
      <xdr:spPr>
        <a:xfrm>
          <a:off x="0" y="3572"/>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279783</xdr:colOff>
      <xdr:row>0</xdr:row>
      <xdr:rowOff>100211</xdr:rowOff>
    </xdr:from>
    <xdr:ext cx="702310" cy="426720"/>
    <xdr:sp macro="" textlink="">
      <xdr:nvSpPr>
        <xdr:cNvPr id="4" name="Shape 5">
          <a:extLst>
            <a:ext uri="{FF2B5EF4-FFF2-40B4-BE49-F238E27FC236}">
              <a16:creationId xmlns:a16="http://schemas.microsoft.com/office/drawing/2014/main" id="{939097CB-B840-8C42-8B97-9250ACC9203A}"/>
            </a:ext>
          </a:extLst>
        </xdr:cNvPr>
        <xdr:cNvSpPr/>
      </xdr:nvSpPr>
      <xdr:spPr>
        <a:xfrm>
          <a:off x="279783" y="100211"/>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153940</xdr:colOff>
      <xdr:row>0</xdr:row>
      <xdr:rowOff>113402</xdr:rowOff>
    </xdr:from>
    <xdr:ext cx="2574290" cy="348787"/>
    <xdr:sp macro="" textlink="">
      <xdr:nvSpPr>
        <xdr:cNvPr id="6" name="Textbox 9">
          <a:extLst>
            <a:ext uri="{FF2B5EF4-FFF2-40B4-BE49-F238E27FC236}">
              <a16:creationId xmlns:a16="http://schemas.microsoft.com/office/drawing/2014/main" id="{E19D26AC-093F-414F-8247-1CCECDCE08C2}"/>
            </a:ext>
          </a:extLst>
        </xdr:cNvPr>
        <xdr:cNvSpPr txBox="1"/>
      </xdr:nvSpPr>
      <xdr:spPr>
        <a:xfrm>
          <a:off x="2001213" y="113402"/>
          <a:ext cx="2574290" cy="348787"/>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a:t>
          </a:r>
          <a:r>
            <a:rPr lang="es-CL" sz="2400" b="1" spc="0">
              <a:solidFill>
                <a:srgbClr val="FFFFFF"/>
              </a:solidFill>
              <a:latin typeface="Calibri"/>
              <a:cs typeface="Calibri"/>
            </a:rPr>
            <a:t>5</a:t>
          </a:r>
          <a:endParaRPr sz="2400" b="1" spc="0">
            <a:solidFill>
              <a:srgbClr val="FFFFFF"/>
            </a:solidFill>
            <a:latin typeface="Calibri"/>
            <a:cs typeface="Calibri"/>
          </a:endParaRPr>
        </a:p>
      </xdr:txBody>
    </xdr:sp>
    <xdr:clientData/>
  </xdr:oneCellAnchor>
  <xdr:twoCellAnchor editAs="oneCell">
    <xdr:from>
      <xdr:col>0</xdr:col>
      <xdr:colOff>300838</xdr:colOff>
      <xdr:row>3</xdr:row>
      <xdr:rowOff>183286</xdr:rowOff>
    </xdr:from>
    <xdr:to>
      <xdr:col>0</xdr:col>
      <xdr:colOff>1017439</xdr:colOff>
      <xdr:row>3</xdr:row>
      <xdr:rowOff>573941</xdr:rowOff>
    </xdr:to>
    <xdr:pic>
      <xdr:nvPicPr>
        <xdr:cNvPr id="8" name="Imagen 7">
          <a:hlinkClick xmlns:r="http://schemas.openxmlformats.org/officeDocument/2006/relationships" r:id="rId1"/>
          <a:extLst>
            <a:ext uri="{FF2B5EF4-FFF2-40B4-BE49-F238E27FC236}">
              <a16:creationId xmlns:a16="http://schemas.microsoft.com/office/drawing/2014/main" id="{29D1A5BB-6022-554B-8EC1-9B412CB6FA46}"/>
            </a:ext>
          </a:extLst>
        </xdr:cNvPr>
        <xdr:cNvPicPr>
          <a:picLocks noChangeAspect="1"/>
        </xdr:cNvPicPr>
      </xdr:nvPicPr>
      <xdr:blipFill>
        <a:blip xmlns:r="http://schemas.openxmlformats.org/officeDocument/2006/relationships" r:embed="rId2"/>
        <a:stretch>
          <a:fillRect/>
        </a:stretch>
      </xdr:blipFill>
      <xdr:spPr>
        <a:xfrm>
          <a:off x="300838" y="830498"/>
          <a:ext cx="716601" cy="390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chnew.sharepoint.com/sites/ESG/Documentos%20compartidos/ESG%20-%20Antecedentes%20y%20documentos%20de%20trabajo/Documentos%20de%20trabajo/Excel%20de%20trabajo%20ESG_Dise&#241;ointerno_REVC.xlsx" TargetMode="External"/><Relationship Id="rId1" Type="http://schemas.openxmlformats.org/officeDocument/2006/relationships/externalLinkPath" Target="Excel%20de%20trabajo%20ESG_Dise&#241;ointerno_REV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ULgcisyC70eM3ko5kmwLtvvHe38jPaJPr_vxM7Me9cBN_Dfg7D1OTbqP9XVOuhdI" itemId="01ZMQNFS4JIIEXCTVDCNCKQVVL5S4BSIMJ">
      <xxl21:absoluteUrl r:id="rId2"/>
    </xxl21:alternateUrls>
    <sheetNames>
      <sheetName val="Indicadores"/>
      <sheetName val="General"/>
      <sheetName val="Actividades y trabajadores"/>
      <sheetName val="Gobierno corporativo"/>
      <sheetName val="Participación grupos interés"/>
      <sheetName val="Compliance"/>
      <sheetName val="Desempeño y fiscalidad"/>
      <sheetName val="Prácticas mercado y competencia"/>
      <sheetName val="DDHH y laborales"/>
      <sheetName val="Comunidades"/>
      <sheetName val="Diversidad y formación"/>
      <sheetName val="Salud y Seguridad"/>
      <sheetName val="Relaciones laborales"/>
      <sheetName val="Agua y gestión RRHH"/>
      <sheetName val="Biodiversidad y conservación"/>
      <sheetName val="Emisiones y energía"/>
      <sheetName val="Residuos y relaves"/>
      <sheetName val="Evaluación ambiental"/>
      <sheetName val="Diversidad y fomación"/>
      <sheetName val="Diversidad y foma"/>
      <sheetName val="ComDDHH y laboralespliance"/>
    </sheetNames>
    <sheetDataSet>
      <sheetData sheetId="0" refreshError="1"/>
      <sheetData sheetId="1" refreshError="1"/>
      <sheetData sheetId="2" refreshError="1"/>
      <sheetData sheetId="3" refreshError="1">
        <row r="13">
          <cell r="I13">
            <v>4</v>
          </cell>
        </row>
        <row r="24">
          <cell r="I24">
            <v>5</v>
          </cell>
        </row>
        <row r="25">
          <cell r="I25">
            <v>3</v>
          </cell>
        </row>
      </sheetData>
      <sheetData sheetId="4" refreshError="1"/>
      <sheetData sheetId="5" refreshError="1">
        <row r="8">
          <cell r="H8">
            <v>69</v>
          </cell>
        </row>
        <row r="41">
          <cell r="H41">
            <v>0</v>
          </cell>
        </row>
      </sheetData>
      <sheetData sheetId="6" refreshError="1"/>
      <sheetData sheetId="7" refreshError="1"/>
      <sheetData sheetId="8" refreshError="1">
        <row r="5">
          <cell r="H5" t="str">
            <v>S/I</v>
          </cell>
        </row>
        <row r="12">
          <cell r="H12">
            <v>0</v>
          </cell>
        </row>
        <row r="19">
          <cell r="H19">
            <v>0</v>
          </cell>
        </row>
      </sheetData>
      <sheetData sheetId="9" refreshError="1">
        <row r="6">
          <cell r="H6">
            <v>0</v>
          </cell>
        </row>
        <row r="13">
          <cell r="H13">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ersons/person.xml><?xml version="1.0" encoding="utf-8"?>
<personList xmlns="http://schemas.microsoft.com/office/spreadsheetml/2018/threadedcomments" xmlns:x="http://schemas.openxmlformats.org/spreadsheetml/2006/main">
  <person displayName="Morales Cuevas Juan (Codelco-Casa Matriz)" id="{76B14B64-90BE-4A7E-96CC-910BC696C123}" userId="S::JMora082@codelco.cl::5fe88f88-99d2-41b3-9bd3-45622b49faf2"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E7" dT="2025-03-10T20:54:01.45" personId="{76B14B64-90BE-4A7E-96CC-910BC696C123}" id="{950179C7-F834-4EA5-8E6D-8A3C51BF37EE}">
    <text>*Valores consolidados para el Clúster Calama, donde los traspasos entre divisiones se consideran flujos internos</text>
  </threadedComment>
  <threadedComment ref="BG7" dT="2025-03-10T20:54:01.45" personId="{76B14B64-90BE-4A7E-96CC-910BC696C123}" id="{F17E4A61-19A6-45F1-931D-A4DC1E61C198}">
    <text>*Valores consolidados para el Clúster Calama, donde los traspasos entre divisiones se consideran flujos internos</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www.codelco.com/prontus_codelco/site/docs/20160609/20160609115040/pcgseguridadsaludtro_2020.pdf" TargetMode="External"/><Relationship Id="rId13" Type="http://schemas.openxmlformats.org/officeDocument/2006/relationships/hyperlink" Target="https://www.codelco.com/prontus_codelco/site/docs/20251002/20251002120038/reporte_de_cambio_climatico_ok.pdf" TargetMode="External"/><Relationship Id="rId3" Type="http://schemas.openxmlformats.org/officeDocument/2006/relationships/hyperlink" Target="https://www.codelco.com/prontus_codelco/site/artic/20160609/asocfile/20160609115040/pol__tica_corporativa_sustentabilidad_2021.pdf" TargetMode="External"/><Relationship Id="rId7" Type="http://schemas.openxmlformats.org/officeDocument/2006/relationships/hyperlink" Target="https://www.codelco.com/compromisos-politica-sustentabilidad" TargetMode="External"/><Relationship Id="rId12" Type="http://schemas.openxmlformats.org/officeDocument/2006/relationships/hyperlink" Target="https://www.codelco.com/sustentabilidad" TargetMode="External"/><Relationship Id="rId2" Type="http://schemas.openxmlformats.org/officeDocument/2006/relationships/hyperlink" Target="https://www.codelco.com/prontus_codelco/site/artic/20160609/asocfile/20160609115040/politicas_conflicto_intereses.pdf" TargetMode="External"/><Relationship Id="rId16" Type="http://schemas.openxmlformats.org/officeDocument/2006/relationships/drawing" Target="../drawings/drawing1.xml"/><Relationship Id="rId1" Type="http://schemas.openxmlformats.org/officeDocument/2006/relationships/hyperlink" Target="https://www.codelco.com/prontus_codelco/site/artic/20160609/asocfile/20160609115040/politica_calidad_vida.pdf" TargetMode="External"/><Relationship Id="rId6" Type="http://schemas.openxmlformats.org/officeDocument/2006/relationships/hyperlink" Target="https://www.codelco.com/prontus_codelco/site/artic/20211005/asocfile/20211005111050/codelco_politica_diversidadinclusion.pdf" TargetMode="External"/><Relationship Id="rId11" Type="http://schemas.openxmlformats.org/officeDocument/2006/relationships/hyperlink" Target="https://www.codelco.com/sustentabilidad" TargetMode="External"/><Relationship Id="rId5" Type="http://schemas.openxmlformats.org/officeDocument/2006/relationships/hyperlink" Target="https://www.codelco.com/prontus_codelco/site/docs/20160609/20160609115040/politica_corporativa_gestion_personas.pdf" TargetMode="External"/><Relationship Id="rId15" Type="http://schemas.openxmlformats.org/officeDocument/2006/relationships/printerSettings" Target="../printerSettings/printerSettings1.bin"/><Relationship Id="rId10" Type="http://schemas.openxmlformats.org/officeDocument/2006/relationships/hyperlink" Target="https://www.codelco.com/prontus_codelco/site/docs/20240415/20240415130646/carta_duedilligence_codelco_cm31_v_29_es.pdf" TargetMode="External"/><Relationship Id="rId4" Type="http://schemas.openxmlformats.org/officeDocument/2006/relationships/hyperlink" Target="https://www.codelco.com/prontus_codelco/site/docs/20160927/20160927120643/pc_gi_riesgos_v.pdf" TargetMode="External"/><Relationship Id="rId9" Type="http://schemas.openxmlformats.org/officeDocument/2006/relationships/hyperlink" Target="https://www.codelco.com/prontus_codelco/site/docs/20240605/20240605125310/codelco_reporte_de_sustentabilidad_2023.pdf" TargetMode="External"/><Relationship Id="rId14" Type="http://schemas.openxmlformats.org/officeDocument/2006/relationships/hyperlink" Target="https://www.codelco.com/prontus_codelco/site/docs/20260330/20260330133750/codelco_memoria2025.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37B8B-34C5-4A78-9A41-5300985B9BA0}">
  <sheetPr>
    <tabColor theme="2"/>
  </sheetPr>
  <dimension ref="B1:C22"/>
  <sheetViews>
    <sheetView showGridLines="0" tabSelected="1" zoomScale="66" zoomScaleNormal="100" workbookViewId="0">
      <selection activeCell="F8" sqref="F8"/>
    </sheetView>
  </sheetViews>
  <sheetFormatPr baseColWidth="10" defaultColWidth="8.6328125" defaultRowHeight="14.5"/>
  <cols>
    <col min="2" max="2" width="61.26953125" customWidth="1"/>
    <col min="3" max="3" width="33.453125" customWidth="1"/>
    <col min="8" max="8" width="27" customWidth="1"/>
    <col min="9" max="9" width="18.26953125" customWidth="1"/>
  </cols>
  <sheetData>
    <row r="1" spans="2:3" s="664" customFormat="1" ht="50" customHeight="1"/>
    <row r="2" spans="2:3" ht="55" customHeight="1">
      <c r="B2" s="14"/>
    </row>
    <row r="3" spans="2:3" ht="35" customHeight="1">
      <c r="B3" s="17" t="s">
        <v>117</v>
      </c>
      <c r="C3" s="18" t="s">
        <v>118</v>
      </c>
    </row>
    <row r="4" spans="2:3">
      <c r="B4" s="16" t="s">
        <v>119</v>
      </c>
      <c r="C4" s="22" t="s">
        <v>120</v>
      </c>
    </row>
    <row r="5" spans="2:3">
      <c r="B5" s="16" t="s">
        <v>121</v>
      </c>
      <c r="C5" s="22" t="s">
        <v>120</v>
      </c>
    </row>
    <row r="6" spans="2:3">
      <c r="B6" s="16" t="s">
        <v>122</v>
      </c>
      <c r="C6" s="22" t="s">
        <v>120</v>
      </c>
    </row>
    <row r="7" spans="2:3">
      <c r="B7" s="16" t="s">
        <v>123</v>
      </c>
      <c r="C7" s="22" t="s">
        <v>120</v>
      </c>
    </row>
    <row r="8" spans="2:3">
      <c r="B8" s="16" t="s">
        <v>124</v>
      </c>
      <c r="C8" s="22" t="s">
        <v>120</v>
      </c>
    </row>
    <row r="9" spans="2:3">
      <c r="B9" s="16" t="s">
        <v>125</v>
      </c>
      <c r="C9" s="22" t="s">
        <v>120</v>
      </c>
    </row>
    <row r="10" spans="2:3">
      <c r="B10" s="16" t="s">
        <v>126</v>
      </c>
      <c r="C10" s="23" t="s">
        <v>120</v>
      </c>
    </row>
    <row r="11" spans="2:3" ht="15" thickBot="1">
      <c r="B11" s="15"/>
      <c r="C11" s="636"/>
    </row>
    <row r="12" spans="2:3" ht="18.5">
      <c r="B12" s="25"/>
      <c r="C12" s="637"/>
    </row>
    <row r="13" spans="2:3">
      <c r="B13" s="16" t="s">
        <v>127</v>
      </c>
      <c r="C13" s="635" t="s">
        <v>120</v>
      </c>
    </row>
    <row r="14" spans="2:3">
      <c r="B14" s="16" t="s">
        <v>128</v>
      </c>
      <c r="C14" s="22" t="s">
        <v>120</v>
      </c>
    </row>
    <row r="15" spans="2:3">
      <c r="B15" s="16" t="s">
        <v>490</v>
      </c>
      <c r="C15" s="638" t="s">
        <v>120</v>
      </c>
    </row>
    <row r="16" spans="2:3">
      <c r="B16" s="16" t="s">
        <v>603</v>
      </c>
      <c r="C16" s="638" t="s">
        <v>120</v>
      </c>
    </row>
    <row r="17" spans="2:3">
      <c r="B17" s="16" t="s">
        <v>602</v>
      </c>
      <c r="C17" s="639" t="s">
        <v>120</v>
      </c>
    </row>
    <row r="18" spans="2:3">
      <c r="B18" s="16" t="s">
        <v>129</v>
      </c>
      <c r="C18" s="22" t="s">
        <v>120</v>
      </c>
    </row>
    <row r="19" spans="2:3">
      <c r="B19" s="16" t="s">
        <v>130</v>
      </c>
      <c r="C19" s="23" t="s">
        <v>120</v>
      </c>
    </row>
    <row r="20" spans="2:3">
      <c r="C20" s="640"/>
    </row>
    <row r="21" spans="2:3">
      <c r="C21" s="640"/>
    </row>
    <row r="22" spans="2:3">
      <c r="C22" s="640"/>
    </row>
  </sheetData>
  <mergeCells count="1">
    <mergeCell ref="A1:XFD1"/>
  </mergeCells>
  <phoneticPr fontId="30" type="noConversion"/>
  <hyperlinks>
    <hyperlink ref="C4" r:id="rId1" xr:uid="{1A754F5E-D50A-4B95-BC24-F8E6940DB2D2}"/>
    <hyperlink ref="C5" r:id="rId2" xr:uid="{7BE69093-F1B6-4954-A370-5412D9B175C7}"/>
    <hyperlink ref="C6" r:id="rId3" xr:uid="{CC3A1EDA-2BE0-451C-A7BB-18E01C225B81}"/>
    <hyperlink ref="C8" r:id="rId4" xr:uid="{3045FAA0-C088-4447-B0F6-9B6B61A210E3}"/>
    <hyperlink ref="C9" r:id="rId5" xr:uid="{D5F11DC8-EC29-45F8-BFA0-12EE784AA5FB}"/>
    <hyperlink ref="C10" r:id="rId6" xr:uid="{E4F11C8C-3C0C-4A25-A517-7BCF810D6461}"/>
    <hyperlink ref="C13" r:id="rId7" xr:uid="{3F7C3ACA-2215-4583-98E7-FA2556CE2565}"/>
    <hyperlink ref="C7" r:id="rId8" xr:uid="{150A46AD-3DA2-4266-B6BF-138C995ADF5D}"/>
    <hyperlink ref="C14" r:id="rId9" xr:uid="{27C99D5B-48D2-4C94-B9E2-C1261EC02A07}"/>
    <hyperlink ref="C18" r:id="rId10" xr:uid="{15F63B1E-080E-49AB-B61A-8010843ACEDD}"/>
    <hyperlink ref="C19" r:id="rId11" xr:uid="{8F5820F4-55BD-4E63-978C-9243E226487E}"/>
    <hyperlink ref="C15" r:id="rId12" xr:uid="{A3B5E676-766F-4186-A577-2291C6CB05D8}"/>
    <hyperlink ref="C16" r:id="rId13" xr:uid="{2BE94B13-57B5-4364-90E2-CB641C89D49C}"/>
    <hyperlink ref="C17" r:id="rId14" xr:uid="{79CF88FE-7BC5-4606-9172-8BE3E4210C88}"/>
  </hyperlinks>
  <pageMargins left="0.7" right="0.7" top="0.75" bottom="0.75" header="0.3" footer="0.3"/>
  <pageSetup orientation="portrait" horizontalDpi="300" verticalDpi="300" r:id="rId15"/>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7AE33-ECE8-4C86-AEF3-4472A8CA43D0}">
  <sheetPr>
    <tabColor rgb="FFB4DDE1"/>
  </sheetPr>
  <dimension ref="A1:U12"/>
  <sheetViews>
    <sheetView showGridLines="0" zoomScale="53" zoomScaleNormal="80" workbookViewId="0">
      <pane ySplit="4" topLeftCell="A5" activePane="bottomLeft" state="frozen"/>
      <selection pane="bottomLeft" activeCell="B8" sqref="B8"/>
    </sheetView>
  </sheetViews>
  <sheetFormatPr baseColWidth="10" defaultColWidth="8.6328125" defaultRowHeight="15" customHeight="1"/>
  <cols>
    <col min="1" max="1" width="15.26953125" customWidth="1"/>
    <col min="2" max="2" width="54.6328125" style="4" customWidth="1"/>
    <col min="3" max="3" width="26.81640625" customWidth="1"/>
    <col min="4" max="4" width="21.7265625" bestFit="1" customWidth="1"/>
    <col min="5" max="5" width="15.453125" bestFit="1" customWidth="1"/>
    <col min="6" max="8" width="14.6328125" customWidth="1"/>
    <col min="9" max="9" width="17.453125" bestFit="1" customWidth="1"/>
    <col min="10" max="10" width="12.6328125" customWidth="1"/>
    <col min="11" max="11" width="13.90625" customWidth="1"/>
    <col min="12" max="12" width="11.1796875" customWidth="1"/>
    <col min="13" max="13" width="22.54296875" bestFit="1" customWidth="1"/>
  </cols>
  <sheetData>
    <row r="1" spans="1:21" s="664" customFormat="1" ht="100" customHeight="1"/>
    <row r="2" spans="1:21" s="13" customFormat="1" ht="35" customHeight="1">
      <c r="A2" s="998" t="s">
        <v>590</v>
      </c>
      <c r="B2" s="999"/>
      <c r="C2" s="999"/>
      <c r="D2" s="999"/>
      <c r="E2" s="446"/>
      <c r="F2" s="446"/>
      <c r="G2" s="446"/>
      <c r="H2" s="446"/>
      <c r="I2" s="446"/>
      <c r="J2" s="446"/>
      <c r="K2" s="446"/>
      <c r="L2" s="446"/>
      <c r="M2" s="446"/>
      <c r="N2" s="446"/>
      <c r="O2" s="446"/>
      <c r="P2" s="446"/>
      <c r="Q2" s="446"/>
      <c r="R2" s="446"/>
      <c r="S2" s="446"/>
      <c r="T2" s="446"/>
      <c r="U2" s="446"/>
    </row>
    <row r="3" spans="1:21" ht="18.5">
      <c r="A3" s="1000" t="s">
        <v>132</v>
      </c>
      <c r="B3" s="1000"/>
      <c r="C3" s="1000"/>
      <c r="D3" s="997">
        <v>2025</v>
      </c>
      <c r="E3" s="484"/>
      <c r="F3" s="484"/>
      <c r="G3" s="484"/>
      <c r="H3" s="484"/>
      <c r="I3" s="484"/>
      <c r="J3" s="995"/>
      <c r="K3" s="995"/>
      <c r="L3" s="995"/>
      <c r="M3" s="995"/>
      <c r="N3" s="995"/>
      <c r="O3" s="995"/>
      <c r="P3" s="996"/>
      <c r="Q3" s="996"/>
      <c r="R3" s="996"/>
      <c r="S3" s="996"/>
      <c r="T3" s="996"/>
      <c r="U3" s="996"/>
    </row>
    <row r="4" spans="1:21" ht="18.5">
      <c r="A4" s="422" t="s">
        <v>134</v>
      </c>
      <c r="B4" s="422" t="s">
        <v>135</v>
      </c>
      <c r="C4" s="422" t="s">
        <v>114</v>
      </c>
      <c r="D4" s="756"/>
      <c r="E4" s="445"/>
      <c r="F4" s="445"/>
      <c r="G4" s="445"/>
      <c r="H4" s="445"/>
      <c r="I4" s="445"/>
      <c r="J4" s="445"/>
      <c r="K4" s="445"/>
      <c r="L4" s="445"/>
      <c r="M4" s="445"/>
      <c r="N4" s="445"/>
      <c r="O4" s="445"/>
      <c r="P4" s="445"/>
      <c r="Q4" s="445"/>
      <c r="R4" s="445"/>
      <c r="S4" s="445"/>
      <c r="T4" s="445"/>
      <c r="U4" s="445"/>
    </row>
    <row r="5" spans="1:21" ht="27" customHeight="1">
      <c r="A5" s="690" t="s">
        <v>294</v>
      </c>
      <c r="B5" s="690"/>
      <c r="C5" s="690"/>
      <c r="D5" s="736"/>
      <c r="E5" s="95"/>
      <c r="F5" s="443">
        <v>2023</v>
      </c>
    </row>
    <row r="6" spans="1:21" ht="22.5" customHeight="1">
      <c r="A6" s="691" t="s">
        <v>45</v>
      </c>
      <c r="B6" s="553" t="s">
        <v>295</v>
      </c>
      <c r="C6" s="553" t="s">
        <v>116</v>
      </c>
      <c r="D6" s="568">
        <v>0.06</v>
      </c>
      <c r="E6" s="483"/>
      <c r="F6" s="444"/>
    </row>
    <row r="7" spans="1:21" ht="21" customHeight="1">
      <c r="A7" s="691"/>
      <c r="B7" s="553" t="s">
        <v>296</v>
      </c>
      <c r="C7" s="553" t="s">
        <v>116</v>
      </c>
      <c r="D7" s="568">
        <v>0.37</v>
      </c>
      <c r="E7" s="483"/>
      <c r="F7" s="444"/>
    </row>
    <row r="8" spans="1:21" ht="24" customHeight="1">
      <c r="A8" s="691"/>
      <c r="B8" s="553" t="s">
        <v>297</v>
      </c>
      <c r="C8" s="553" t="s">
        <v>116</v>
      </c>
      <c r="D8" s="568">
        <v>0.37</v>
      </c>
      <c r="E8" s="483"/>
      <c r="F8" s="444"/>
    </row>
    <row r="9" spans="1:21" ht="27" customHeight="1">
      <c r="A9" s="690" t="s">
        <v>575</v>
      </c>
      <c r="B9" s="690"/>
      <c r="C9" s="690"/>
      <c r="D9" s="529" t="s">
        <v>529</v>
      </c>
      <c r="E9" s="529" t="s">
        <v>156</v>
      </c>
      <c r="F9" s="766" t="s">
        <v>155</v>
      </c>
      <c r="G9" s="766"/>
      <c r="H9" s="766"/>
      <c r="I9" s="766"/>
      <c r="J9" s="766"/>
      <c r="K9" s="766"/>
      <c r="L9" s="766"/>
      <c r="M9" s="766"/>
      <c r="N9" s="337"/>
    </row>
    <row r="10" spans="1:21" ht="29">
      <c r="A10" s="1001" t="s">
        <v>591</v>
      </c>
      <c r="B10" s="1004" t="s">
        <v>576</v>
      </c>
      <c r="C10" s="1005"/>
      <c r="D10" s="568" t="s">
        <v>579</v>
      </c>
      <c r="E10" s="568" t="s">
        <v>580</v>
      </c>
      <c r="F10" s="568" t="s">
        <v>581</v>
      </c>
      <c r="G10" s="569" t="s">
        <v>582</v>
      </c>
      <c r="H10" s="569" t="s">
        <v>583</v>
      </c>
      <c r="I10" s="569" t="s">
        <v>584</v>
      </c>
      <c r="J10" s="569" t="s">
        <v>585</v>
      </c>
      <c r="K10" s="569" t="s">
        <v>586</v>
      </c>
      <c r="L10" s="569" t="s">
        <v>587</v>
      </c>
      <c r="M10" s="569" t="s">
        <v>588</v>
      </c>
    </row>
    <row r="11" spans="1:21" ht="14.5">
      <c r="A11" s="1002"/>
      <c r="B11" s="1006" t="s">
        <v>577</v>
      </c>
      <c r="C11" s="1007"/>
      <c r="D11" s="558" t="s">
        <v>589</v>
      </c>
      <c r="E11" s="558" t="s">
        <v>589</v>
      </c>
      <c r="F11" s="558" t="s">
        <v>589</v>
      </c>
      <c r="G11" s="558" t="s">
        <v>589</v>
      </c>
      <c r="H11" s="558" t="s">
        <v>589</v>
      </c>
      <c r="I11" s="558" t="s">
        <v>589</v>
      </c>
      <c r="J11" s="558" t="s">
        <v>589</v>
      </c>
      <c r="K11" s="558" t="s">
        <v>589</v>
      </c>
      <c r="L11" s="558" t="s">
        <v>589</v>
      </c>
      <c r="M11" s="558" t="s">
        <v>589</v>
      </c>
    </row>
    <row r="12" spans="1:21" ht="15" customHeight="1">
      <c r="A12" s="1003"/>
      <c r="B12" s="1004" t="s">
        <v>578</v>
      </c>
      <c r="C12" s="1005"/>
      <c r="D12" s="558">
        <v>1.0900000000000001</v>
      </c>
      <c r="E12" s="558">
        <v>0.34</v>
      </c>
      <c r="F12" s="558">
        <v>0.43</v>
      </c>
      <c r="G12" s="558">
        <v>24.58</v>
      </c>
      <c r="H12" s="558">
        <v>2.29</v>
      </c>
      <c r="I12" s="558">
        <v>0.59</v>
      </c>
      <c r="J12" s="558">
        <v>0.91</v>
      </c>
      <c r="K12" s="558">
        <v>3.34</v>
      </c>
      <c r="L12" s="558">
        <v>2.39</v>
      </c>
      <c r="M12" s="558">
        <v>25.5</v>
      </c>
    </row>
  </sheetData>
  <mergeCells count="14">
    <mergeCell ref="A6:A8"/>
    <mergeCell ref="A10:A12"/>
    <mergeCell ref="F9:M9"/>
    <mergeCell ref="B10:C10"/>
    <mergeCell ref="B11:C11"/>
    <mergeCell ref="B12:C12"/>
    <mergeCell ref="A9:C9"/>
    <mergeCell ref="A1:XFD1"/>
    <mergeCell ref="J3:O3"/>
    <mergeCell ref="A5:C5"/>
    <mergeCell ref="P3:U3"/>
    <mergeCell ref="D3:D5"/>
    <mergeCell ref="A2:D2"/>
    <mergeCell ref="A3:C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22625-3F07-4C2B-8383-AB1BE9E980D5}">
  <sheetPr>
    <tabColor rgb="FF9ADDEB"/>
  </sheetPr>
  <dimension ref="A1:AD72"/>
  <sheetViews>
    <sheetView showGridLines="0" topLeftCell="A32" zoomScale="42" zoomScaleNormal="74" workbookViewId="0">
      <selection activeCell="H42" sqref="H42"/>
    </sheetView>
  </sheetViews>
  <sheetFormatPr baseColWidth="10" defaultColWidth="8.6328125" defaultRowHeight="15" customHeight="1"/>
  <cols>
    <col min="1" max="1" width="24.08984375" customWidth="1"/>
    <col min="2" max="2" width="68.1796875" style="4" customWidth="1"/>
    <col min="3" max="3" width="10.81640625" customWidth="1"/>
    <col min="4" max="4" width="40.6328125" customWidth="1"/>
    <col min="5" max="12" width="27.6328125" customWidth="1"/>
    <col min="13" max="21" width="21.7265625" customWidth="1"/>
    <col min="22" max="22" width="29" bestFit="1" customWidth="1"/>
    <col min="23" max="23" width="23.36328125" bestFit="1" customWidth="1"/>
    <col min="24" max="24" width="25.7265625" bestFit="1" customWidth="1"/>
    <col min="25" max="25" width="24.7265625" bestFit="1" customWidth="1"/>
    <col min="26" max="26" width="28.36328125" bestFit="1" customWidth="1"/>
    <col min="27" max="28" width="16.26953125" bestFit="1" customWidth="1"/>
    <col min="29" max="29" width="11.6328125" bestFit="1" customWidth="1"/>
    <col min="30" max="30" width="15.26953125" bestFit="1" customWidth="1"/>
  </cols>
  <sheetData>
    <row r="1" spans="1:22" s="664" customFormat="1" ht="100" customHeight="1"/>
    <row r="2" spans="1:22" ht="35" customHeight="1">
      <c r="A2" s="662" t="s">
        <v>298</v>
      </c>
      <c r="B2" s="663"/>
      <c r="C2" s="663"/>
      <c r="D2" s="663"/>
      <c r="E2" s="663"/>
      <c r="F2" s="663"/>
      <c r="G2" s="663"/>
      <c r="H2" s="663"/>
      <c r="I2" s="663"/>
      <c r="J2" s="663"/>
      <c r="K2" s="663"/>
      <c r="L2" s="663"/>
      <c r="M2" s="663"/>
      <c r="N2" s="663"/>
      <c r="O2" s="663"/>
      <c r="P2" s="663"/>
      <c r="Q2" s="663"/>
      <c r="R2" s="663"/>
      <c r="S2" s="663"/>
      <c r="T2" s="663"/>
      <c r="U2" s="663"/>
      <c r="V2" s="663"/>
    </row>
    <row r="3" spans="1:22" ht="18.5">
      <c r="A3" s="665" t="s">
        <v>132</v>
      </c>
      <c r="B3" s="665"/>
      <c r="C3" s="665"/>
      <c r="D3" s="671" t="s">
        <v>530</v>
      </c>
      <c r="E3" s="671"/>
      <c r="F3" s="671"/>
      <c r="G3" s="671"/>
      <c r="H3" s="671"/>
      <c r="I3" s="671"/>
      <c r="J3" s="671"/>
      <c r="K3" s="671"/>
      <c r="L3" s="671"/>
      <c r="M3" s="675" t="s">
        <v>133</v>
      </c>
      <c r="N3" s="675"/>
      <c r="O3" s="675"/>
      <c r="P3" s="675"/>
      <c r="Q3" s="675"/>
      <c r="R3" s="675"/>
      <c r="S3" s="675"/>
      <c r="T3" s="675"/>
      <c r="U3" s="675"/>
      <c r="V3" s="643" t="s">
        <v>538</v>
      </c>
    </row>
    <row r="4" spans="1:22" ht="16">
      <c r="A4" s="125" t="s">
        <v>134</v>
      </c>
      <c r="B4" s="125" t="s">
        <v>135</v>
      </c>
      <c r="C4" s="125" t="s">
        <v>114</v>
      </c>
      <c r="D4" s="360" t="s">
        <v>177</v>
      </c>
      <c r="E4" s="360" t="s">
        <v>151</v>
      </c>
      <c r="F4" s="360" t="s">
        <v>152</v>
      </c>
      <c r="G4" s="360" t="s">
        <v>153</v>
      </c>
      <c r="H4" s="360" t="s">
        <v>154</v>
      </c>
      <c r="I4" s="360" t="s">
        <v>155</v>
      </c>
      <c r="J4" s="360" t="s">
        <v>408</v>
      </c>
      <c r="K4" s="360" t="s">
        <v>156</v>
      </c>
      <c r="L4" s="360" t="s">
        <v>157</v>
      </c>
      <c r="M4" s="19" t="s">
        <v>177</v>
      </c>
      <c r="N4" s="19" t="s">
        <v>151</v>
      </c>
      <c r="O4" s="19" t="s">
        <v>152</v>
      </c>
      <c r="P4" s="19" t="s">
        <v>153</v>
      </c>
      <c r="Q4" s="19" t="s">
        <v>154</v>
      </c>
      <c r="R4" s="19" t="s">
        <v>155</v>
      </c>
      <c r="S4" s="19" t="s">
        <v>408</v>
      </c>
      <c r="T4" s="19" t="s">
        <v>156</v>
      </c>
      <c r="U4" s="260" t="s">
        <v>157</v>
      </c>
      <c r="V4" s="644" t="s">
        <v>177</v>
      </c>
    </row>
    <row r="5" spans="1:22" ht="18.5">
      <c r="A5" s="676" t="s">
        <v>31</v>
      </c>
      <c r="B5" s="676"/>
      <c r="C5" s="676"/>
      <c r="D5" s="668"/>
      <c r="E5" s="668"/>
      <c r="F5" s="668"/>
      <c r="G5" s="668"/>
      <c r="H5" s="668"/>
      <c r="I5" s="668"/>
      <c r="J5" s="668"/>
      <c r="K5" s="668"/>
      <c r="L5" s="668"/>
      <c r="M5" s="676"/>
      <c r="N5" s="676"/>
      <c r="O5" s="676"/>
      <c r="P5" s="676"/>
      <c r="Q5" s="676"/>
      <c r="R5" s="676"/>
      <c r="S5" s="676"/>
      <c r="T5" s="676"/>
      <c r="U5" s="677"/>
      <c r="V5" s="390"/>
    </row>
    <row r="6" spans="1:22" ht="18.5">
      <c r="A6" s="672" t="s">
        <v>30</v>
      </c>
      <c r="B6" s="44" t="s">
        <v>443</v>
      </c>
      <c r="C6" s="45"/>
      <c r="D6" s="46"/>
      <c r="E6" s="46"/>
      <c r="F6" s="46"/>
      <c r="G6" s="46"/>
      <c r="H6" s="46"/>
      <c r="I6" s="46"/>
      <c r="J6" s="46"/>
      <c r="K6" s="46"/>
      <c r="L6" s="46"/>
      <c r="M6" s="46"/>
      <c r="N6" s="46"/>
      <c r="O6" s="46"/>
      <c r="P6" s="46"/>
      <c r="Q6" s="46"/>
      <c r="R6" s="46"/>
      <c r="S6" s="46"/>
      <c r="T6" s="46"/>
      <c r="U6" s="381"/>
      <c r="V6" s="392"/>
    </row>
    <row r="7" spans="1:22" ht="18.5">
      <c r="A7" s="672"/>
      <c r="B7" s="126" t="s">
        <v>444</v>
      </c>
      <c r="C7" s="127" t="s">
        <v>450</v>
      </c>
      <c r="D7" s="431">
        <f>SUM(E7:L7)</f>
        <v>25.472241170863228</v>
      </c>
      <c r="E7" s="433">
        <v>3.7665274121878127</v>
      </c>
      <c r="F7" s="433">
        <v>8.1487564120913003</v>
      </c>
      <c r="G7" s="433">
        <v>5.7260832647288336</v>
      </c>
      <c r="H7" s="433">
        <v>2.004223403666832</v>
      </c>
      <c r="I7" s="433">
        <v>2.5412949672579357</v>
      </c>
      <c r="J7" s="433">
        <v>1.1929942579087357E-2</v>
      </c>
      <c r="K7" s="433">
        <v>2.299959767397227</v>
      </c>
      <c r="L7" s="433">
        <v>0.97346600095420144</v>
      </c>
      <c r="M7" s="138">
        <f>SUM(N7:U7)</f>
        <v>22.200000000000003</v>
      </c>
      <c r="N7" s="426">
        <v>3.77</v>
      </c>
      <c r="O7" s="426">
        <v>6.45</v>
      </c>
      <c r="P7" s="427">
        <v>4.7</v>
      </c>
      <c r="Q7" s="426">
        <v>1.5</v>
      </c>
      <c r="R7" s="426">
        <v>2.9</v>
      </c>
      <c r="S7" s="426">
        <v>0.01</v>
      </c>
      <c r="T7" s="426">
        <v>1.82</v>
      </c>
      <c r="U7" s="426">
        <v>1.05</v>
      </c>
      <c r="V7" s="338"/>
    </row>
    <row r="8" spans="1:22" ht="18.5">
      <c r="A8" s="672"/>
      <c r="B8" s="126" t="s">
        <v>445</v>
      </c>
      <c r="C8" s="127" t="s">
        <v>450</v>
      </c>
      <c r="D8" s="431">
        <f t="shared" ref="D8:D9" si="0">SUM(E8:L8)</f>
        <v>3.7841716688871196</v>
      </c>
      <c r="E8" s="433">
        <v>1.5506789898746982</v>
      </c>
      <c r="F8" s="433">
        <v>0.58533384594419946</v>
      </c>
      <c r="G8" s="433">
        <v>0</v>
      </c>
      <c r="H8" s="433">
        <v>0</v>
      </c>
      <c r="I8" s="433">
        <v>0</v>
      </c>
      <c r="J8" s="433">
        <v>0.86906960052384719</v>
      </c>
      <c r="K8" s="433">
        <v>0</v>
      </c>
      <c r="L8" s="433">
        <v>0.77908923254437457</v>
      </c>
      <c r="M8" s="138">
        <f t="shared" ref="M8" si="1">SUM(N8:U8)</f>
        <v>4.0199999999999996</v>
      </c>
      <c r="N8" s="426">
        <v>1.51</v>
      </c>
      <c r="O8" s="426">
        <v>0.67</v>
      </c>
      <c r="P8" s="428">
        <v>0</v>
      </c>
      <c r="Q8" s="426">
        <v>0</v>
      </c>
      <c r="R8" s="429">
        <v>0</v>
      </c>
      <c r="S8" s="426">
        <v>0.99</v>
      </c>
      <c r="T8" s="426">
        <v>0</v>
      </c>
      <c r="U8" s="426">
        <v>0.85</v>
      </c>
      <c r="V8" s="338"/>
    </row>
    <row r="9" spans="1:22" ht="18.5">
      <c r="A9" s="672"/>
      <c r="B9" s="126" t="s">
        <v>544</v>
      </c>
      <c r="C9" s="127" t="s">
        <v>450</v>
      </c>
      <c r="D9" s="431">
        <f t="shared" si="0"/>
        <v>7.060402730619042E-2</v>
      </c>
      <c r="E9" s="433">
        <v>0</v>
      </c>
      <c r="F9" s="433">
        <v>0</v>
      </c>
      <c r="G9" s="433">
        <v>0</v>
      </c>
      <c r="H9" s="433">
        <v>0</v>
      </c>
      <c r="I9" s="433">
        <v>4.8771807442670415E-2</v>
      </c>
      <c r="J9" s="433">
        <v>0</v>
      </c>
      <c r="K9" s="433">
        <v>2.1832219863520009E-2</v>
      </c>
      <c r="L9" s="433">
        <v>0</v>
      </c>
      <c r="M9" s="138"/>
      <c r="N9" s="426">
        <v>0</v>
      </c>
      <c r="O9" s="426">
        <v>0</v>
      </c>
      <c r="P9" s="428">
        <v>0</v>
      </c>
      <c r="Q9" s="426">
        <v>0</v>
      </c>
      <c r="R9" s="426">
        <v>0.13</v>
      </c>
      <c r="S9" s="426">
        <v>0</v>
      </c>
      <c r="T9" s="426">
        <v>0.02</v>
      </c>
      <c r="U9" s="426">
        <v>0</v>
      </c>
      <c r="V9" s="338"/>
    </row>
    <row r="10" spans="1:22" ht="18.5">
      <c r="A10" s="672"/>
      <c r="B10" s="126" t="s">
        <v>446</v>
      </c>
      <c r="C10" s="127" t="s">
        <v>450</v>
      </c>
      <c r="D10" s="431">
        <v>0</v>
      </c>
      <c r="E10" s="437">
        <v>0</v>
      </c>
      <c r="F10" s="437">
        <v>0</v>
      </c>
      <c r="G10" s="437">
        <v>0</v>
      </c>
      <c r="H10" s="437">
        <v>0</v>
      </c>
      <c r="I10" s="437">
        <v>7.1195027679636196E-3</v>
      </c>
      <c r="J10" s="437">
        <v>4.2174719999784486E-3</v>
      </c>
      <c r="K10" s="437">
        <v>0</v>
      </c>
      <c r="L10" s="437">
        <v>0</v>
      </c>
      <c r="M10" s="138">
        <v>0</v>
      </c>
      <c r="N10" s="425">
        <v>0</v>
      </c>
      <c r="O10" s="425">
        <v>0</v>
      </c>
      <c r="P10" s="430">
        <v>0</v>
      </c>
      <c r="Q10" s="425">
        <v>0</v>
      </c>
      <c r="R10" s="425">
        <v>0</v>
      </c>
      <c r="S10" s="425">
        <v>0</v>
      </c>
      <c r="T10" s="425">
        <v>0</v>
      </c>
      <c r="U10" s="425">
        <v>0</v>
      </c>
      <c r="V10" s="338"/>
    </row>
    <row r="11" spans="1:22" ht="18.5">
      <c r="A11" s="672"/>
      <c r="B11" s="43" t="s">
        <v>449</v>
      </c>
      <c r="C11" s="47" t="s">
        <v>450</v>
      </c>
      <c r="D11" s="432">
        <f>SUM(E11:L11)</f>
        <v>29.338353841824485</v>
      </c>
      <c r="E11" s="375">
        <f t="shared" ref="E11:L11" si="2">SUM(E7:E10)</f>
        <v>5.3172064020625109</v>
      </c>
      <c r="F11" s="375">
        <f t="shared" si="2"/>
        <v>8.7340902580355007</v>
      </c>
      <c r="G11" s="375">
        <f t="shared" si="2"/>
        <v>5.7260832647288336</v>
      </c>
      <c r="H11" s="375">
        <f t="shared" si="2"/>
        <v>2.004223403666832</v>
      </c>
      <c r="I11" s="375">
        <f t="shared" si="2"/>
        <v>2.5971862774685697</v>
      </c>
      <c r="J11" s="375">
        <f t="shared" si="2"/>
        <v>0.88521701510291295</v>
      </c>
      <c r="K11" s="375">
        <f t="shared" si="2"/>
        <v>2.3217919872607471</v>
      </c>
      <c r="L11" s="375">
        <f t="shared" si="2"/>
        <v>1.7525552334985761</v>
      </c>
      <c r="M11" s="139">
        <f>SUM(N11:U11)</f>
        <v>26.37</v>
      </c>
      <c r="N11" s="140">
        <f>SUM(N7:N10)</f>
        <v>5.28</v>
      </c>
      <c r="O11" s="140">
        <f t="shared" ref="O11:U11" si="3">SUM(O7:O10)</f>
        <v>7.12</v>
      </c>
      <c r="P11" s="163">
        <f t="shared" si="3"/>
        <v>4.7</v>
      </c>
      <c r="Q11" s="163">
        <f t="shared" si="3"/>
        <v>1.5</v>
      </c>
      <c r="R11" s="140">
        <f t="shared" si="3"/>
        <v>3.03</v>
      </c>
      <c r="S11" s="140">
        <f t="shared" si="3"/>
        <v>1</v>
      </c>
      <c r="T11" s="140">
        <f t="shared" si="3"/>
        <v>1.84</v>
      </c>
      <c r="U11" s="382">
        <f t="shared" si="3"/>
        <v>1.9</v>
      </c>
      <c r="V11" s="393">
        <v>25.97</v>
      </c>
    </row>
    <row r="12" spans="1:22" ht="18.5">
      <c r="A12" s="687" t="s">
        <v>300</v>
      </c>
      <c r="B12" s="687"/>
      <c r="C12" s="687"/>
      <c r="D12" s="667"/>
      <c r="E12" s="667"/>
      <c r="F12" s="667"/>
      <c r="G12" s="667"/>
      <c r="H12" s="667"/>
      <c r="I12" s="667"/>
      <c r="J12" s="667"/>
      <c r="K12" s="667"/>
      <c r="L12" s="667"/>
      <c r="M12" s="678"/>
      <c r="N12" s="678"/>
      <c r="O12" s="678"/>
      <c r="P12" s="678"/>
      <c r="Q12" s="678"/>
      <c r="R12" s="678"/>
      <c r="S12" s="678"/>
      <c r="T12" s="678"/>
      <c r="U12" s="679"/>
      <c r="V12" s="390"/>
    </row>
    <row r="13" spans="1:22" ht="18.5">
      <c r="A13" s="42" t="s">
        <v>301</v>
      </c>
      <c r="B13" s="44" t="s">
        <v>447</v>
      </c>
      <c r="C13" s="48"/>
      <c r="D13" s="141"/>
      <c r="E13" s="142"/>
      <c r="F13" s="143"/>
      <c r="G13" s="142"/>
      <c r="H13" s="142"/>
      <c r="I13" s="142"/>
      <c r="J13" s="142"/>
      <c r="K13" s="142"/>
      <c r="L13" s="142"/>
      <c r="M13" s="141"/>
      <c r="N13" s="142"/>
      <c r="O13" s="143"/>
      <c r="P13" s="142"/>
      <c r="Q13" s="142"/>
      <c r="R13" s="142"/>
      <c r="S13" s="142"/>
      <c r="T13" s="142"/>
      <c r="U13" s="383"/>
      <c r="V13" s="392"/>
    </row>
    <row r="14" spans="1:22" ht="18.5">
      <c r="A14" s="42"/>
      <c r="B14" s="126" t="s">
        <v>448</v>
      </c>
      <c r="C14" s="127" t="s">
        <v>450</v>
      </c>
      <c r="D14" s="431">
        <f t="shared" ref="D14" si="4">SUM(E14:L14)</f>
        <v>23.464594711813902</v>
      </c>
      <c r="E14" s="435">
        <v>7.2393140375999998</v>
      </c>
      <c r="F14" s="435">
        <v>2.1623278103999999</v>
      </c>
      <c r="G14" s="435">
        <v>2.0439066240000003</v>
      </c>
      <c r="H14" s="435">
        <v>1.2777177239999999</v>
      </c>
      <c r="I14" s="435">
        <v>1.1411848382201255</v>
      </c>
      <c r="J14" s="435">
        <v>0.35256201837343804</v>
      </c>
      <c r="K14" s="435">
        <v>3.0611184456894205</v>
      </c>
      <c r="L14" s="435">
        <v>6.186463213530919</v>
      </c>
      <c r="M14" s="138">
        <f t="shared" ref="M14" si="5">SUM(N14:U14)</f>
        <v>24.049999999999997</v>
      </c>
      <c r="N14" s="144">
        <v>7.14</v>
      </c>
      <c r="O14" s="144">
        <v>2.12</v>
      </c>
      <c r="P14" s="144">
        <v>1.99</v>
      </c>
      <c r="Q14" s="144">
        <v>1.42</v>
      </c>
      <c r="R14" s="144">
        <v>1.1000000000000001</v>
      </c>
      <c r="S14" s="144">
        <v>0.41</v>
      </c>
      <c r="T14" s="144">
        <v>3.06</v>
      </c>
      <c r="U14" s="384">
        <v>6.81</v>
      </c>
      <c r="V14" s="338">
        <v>24.65</v>
      </c>
    </row>
    <row r="15" spans="1:22" ht="18.5">
      <c r="A15" s="42"/>
      <c r="B15" s="43" t="s">
        <v>147</v>
      </c>
      <c r="C15" s="47" t="s">
        <v>450</v>
      </c>
      <c r="D15" s="432">
        <f>D14</f>
        <v>23.464594711813902</v>
      </c>
      <c r="E15" s="432">
        <f t="shared" ref="E15:L15" si="6">E14</f>
        <v>7.2393140375999998</v>
      </c>
      <c r="F15" s="432">
        <f t="shared" si="6"/>
        <v>2.1623278103999999</v>
      </c>
      <c r="G15" s="432">
        <f t="shared" si="6"/>
        <v>2.0439066240000003</v>
      </c>
      <c r="H15" s="432">
        <f t="shared" si="6"/>
        <v>1.2777177239999999</v>
      </c>
      <c r="I15" s="432">
        <f t="shared" si="6"/>
        <v>1.1411848382201255</v>
      </c>
      <c r="J15" s="432">
        <f t="shared" si="6"/>
        <v>0.35256201837343804</v>
      </c>
      <c r="K15" s="432">
        <f t="shared" si="6"/>
        <v>3.0611184456894205</v>
      </c>
      <c r="L15" s="432">
        <f t="shared" si="6"/>
        <v>6.186463213530919</v>
      </c>
      <c r="M15" s="139">
        <f>M14</f>
        <v>24.049999999999997</v>
      </c>
      <c r="N15" s="139">
        <f t="shared" ref="N15:U15" si="7">N14</f>
        <v>7.14</v>
      </c>
      <c r="O15" s="139">
        <f t="shared" si="7"/>
        <v>2.12</v>
      </c>
      <c r="P15" s="139">
        <f t="shared" si="7"/>
        <v>1.99</v>
      </c>
      <c r="Q15" s="139">
        <f t="shared" si="7"/>
        <v>1.42</v>
      </c>
      <c r="R15" s="139">
        <f t="shared" si="7"/>
        <v>1.1000000000000001</v>
      </c>
      <c r="S15" s="139">
        <f t="shared" si="7"/>
        <v>0.41</v>
      </c>
      <c r="T15" s="139">
        <f t="shared" si="7"/>
        <v>3.06</v>
      </c>
      <c r="U15" s="385">
        <f t="shared" si="7"/>
        <v>6.81</v>
      </c>
      <c r="V15" s="393">
        <f>V14</f>
        <v>24.65</v>
      </c>
    </row>
    <row r="16" spans="1:22" ht="18.5">
      <c r="A16" s="673" t="s">
        <v>451</v>
      </c>
      <c r="B16" s="674"/>
      <c r="C16" s="674"/>
      <c r="D16" s="373"/>
      <c r="E16" s="374"/>
      <c r="F16" s="374"/>
      <c r="G16" s="374"/>
      <c r="H16" s="374"/>
      <c r="I16" s="374"/>
      <c r="J16" s="374"/>
      <c r="K16" s="374"/>
      <c r="L16" s="374"/>
      <c r="M16" s="145"/>
      <c r="N16" s="146"/>
      <c r="O16" s="146"/>
      <c r="P16" s="146"/>
      <c r="Q16" s="146"/>
      <c r="R16" s="146"/>
      <c r="S16" s="146"/>
      <c r="T16" s="146"/>
      <c r="U16" s="386"/>
      <c r="V16" s="390"/>
    </row>
    <row r="17" spans="1:22" ht="16">
      <c r="A17" s="98"/>
      <c r="B17" s="128" t="s">
        <v>452</v>
      </c>
      <c r="C17" s="57" t="s">
        <v>450</v>
      </c>
      <c r="D17" s="147">
        <f>SUM(E17:L17)</f>
        <v>0.16308820800000001</v>
      </c>
      <c r="E17" s="434">
        <v>1.0335599999999999E-2</v>
      </c>
      <c r="F17" s="434">
        <v>0</v>
      </c>
      <c r="G17" s="434">
        <v>0</v>
      </c>
      <c r="H17" s="434">
        <v>0.13437871200000001</v>
      </c>
      <c r="I17" s="434">
        <v>1.8373895999999997E-2</v>
      </c>
      <c r="J17" s="434">
        <v>0</v>
      </c>
      <c r="K17" s="434">
        <v>0</v>
      </c>
      <c r="L17" s="434">
        <v>0</v>
      </c>
      <c r="M17" s="147">
        <f>SUM(N17:U17)</f>
        <v>0.16</v>
      </c>
      <c r="N17" s="148">
        <v>0.01</v>
      </c>
      <c r="O17" s="148"/>
      <c r="P17" s="148"/>
      <c r="Q17" s="148">
        <v>0.15</v>
      </c>
      <c r="R17" s="148"/>
      <c r="S17" s="148"/>
      <c r="T17" s="148"/>
      <c r="U17" s="387"/>
      <c r="V17" s="338">
        <v>0.16</v>
      </c>
    </row>
    <row r="18" spans="1:22" ht="16">
      <c r="A18" s="98"/>
      <c r="B18" s="99" t="s">
        <v>147</v>
      </c>
      <c r="C18" s="100" t="s">
        <v>450</v>
      </c>
      <c r="D18" s="376">
        <f>D17</f>
        <v>0.16308820800000001</v>
      </c>
      <c r="E18" s="376">
        <f t="shared" ref="E18:L18" si="8">E17</f>
        <v>1.0335599999999999E-2</v>
      </c>
      <c r="F18" s="376">
        <f t="shared" si="8"/>
        <v>0</v>
      </c>
      <c r="G18" s="376">
        <f t="shared" si="8"/>
        <v>0</v>
      </c>
      <c r="H18" s="376">
        <f t="shared" si="8"/>
        <v>0.13437871200000001</v>
      </c>
      <c r="I18" s="376">
        <f t="shared" si="8"/>
        <v>1.8373895999999997E-2</v>
      </c>
      <c r="J18" s="376">
        <f t="shared" si="8"/>
        <v>0</v>
      </c>
      <c r="K18" s="376">
        <f t="shared" si="8"/>
        <v>0</v>
      </c>
      <c r="L18" s="376">
        <f t="shared" si="8"/>
        <v>0</v>
      </c>
      <c r="M18" s="149">
        <f>M17</f>
        <v>0.16</v>
      </c>
      <c r="N18" s="149">
        <f t="shared" ref="N18:U18" si="9">N17</f>
        <v>0.01</v>
      </c>
      <c r="O18" s="149">
        <f t="shared" si="9"/>
        <v>0</v>
      </c>
      <c r="P18" s="149">
        <f t="shared" si="9"/>
        <v>0</v>
      </c>
      <c r="Q18" s="149">
        <f t="shared" si="9"/>
        <v>0.15</v>
      </c>
      <c r="R18" s="149">
        <f t="shared" si="9"/>
        <v>0</v>
      </c>
      <c r="S18" s="149">
        <f t="shared" si="9"/>
        <v>0</v>
      </c>
      <c r="T18" s="149">
        <f t="shared" si="9"/>
        <v>0</v>
      </c>
      <c r="U18" s="388">
        <f t="shared" si="9"/>
        <v>0</v>
      </c>
      <c r="V18" s="393">
        <f>V17</f>
        <v>0.16</v>
      </c>
    </row>
    <row r="19" spans="1:22" s="389" customFormat="1" ht="16">
      <c r="A19" s="670" t="s">
        <v>449</v>
      </c>
      <c r="B19" s="670"/>
      <c r="C19" s="652" t="s">
        <v>450</v>
      </c>
      <c r="D19" s="436">
        <f>D18+D15+D11</f>
        <v>52.966036761638392</v>
      </c>
      <c r="E19" s="436">
        <f t="shared" ref="E19:L19" si="10">E18+E15+E11</f>
        <v>12.566856039662511</v>
      </c>
      <c r="F19" s="436">
        <f t="shared" si="10"/>
        <v>10.896418068435501</v>
      </c>
      <c r="G19" s="436">
        <f t="shared" si="10"/>
        <v>7.7699898887288334</v>
      </c>
      <c r="H19" s="436">
        <f>H18+H15+H11</f>
        <v>3.4163198396668317</v>
      </c>
      <c r="I19" s="436">
        <f t="shared" si="10"/>
        <v>3.7567450116886949</v>
      </c>
      <c r="J19" s="436">
        <f t="shared" si="10"/>
        <v>1.237779033476351</v>
      </c>
      <c r="K19" s="436">
        <f t="shared" si="10"/>
        <v>5.3829104329501671</v>
      </c>
      <c r="L19" s="436">
        <f t="shared" si="10"/>
        <v>7.9390184470294951</v>
      </c>
      <c r="M19" s="649">
        <f>M18+M15+M11</f>
        <v>50.58</v>
      </c>
      <c r="N19" s="649">
        <f t="shared" ref="N19:P19" si="11">N18+N15+N11</f>
        <v>12.43</v>
      </c>
      <c r="O19" s="649">
        <f t="shared" si="11"/>
        <v>9.24</v>
      </c>
      <c r="P19" s="649">
        <f t="shared" si="11"/>
        <v>6.69</v>
      </c>
      <c r="Q19" s="649">
        <f>Q18+Q15+Q11</f>
        <v>3.07</v>
      </c>
      <c r="R19" s="649">
        <f t="shared" ref="R19:U19" si="12">R18+R15+R11</f>
        <v>4.13</v>
      </c>
      <c r="S19" s="649">
        <f t="shared" si="12"/>
        <v>1.41</v>
      </c>
      <c r="T19" s="649">
        <f t="shared" si="12"/>
        <v>4.9000000000000004</v>
      </c>
      <c r="U19" s="650">
        <f t="shared" si="12"/>
        <v>8.7099999999999991</v>
      </c>
      <c r="V19" s="438">
        <f>V18+V15+V11</f>
        <v>50.78</v>
      </c>
    </row>
    <row r="20" spans="1:22" ht="18.5">
      <c r="A20" s="683" t="s">
        <v>302</v>
      </c>
      <c r="B20" s="683"/>
      <c r="C20" s="684"/>
      <c r="D20" s="377">
        <v>2025</v>
      </c>
      <c r="E20" s="378">
        <v>2024</v>
      </c>
      <c r="F20" s="480">
        <v>2023</v>
      </c>
      <c r="G20" s="150"/>
      <c r="H20" s="150"/>
      <c r="I20" s="150"/>
      <c r="J20" s="150"/>
      <c r="K20" s="150"/>
      <c r="L20" s="150"/>
    </row>
    <row r="21" spans="1:22" ht="29">
      <c r="A21" s="42" t="s">
        <v>32</v>
      </c>
      <c r="B21" s="129" t="s">
        <v>303</v>
      </c>
      <c r="C21" s="130" t="s">
        <v>304</v>
      </c>
      <c r="D21" s="147">
        <v>39.69</v>
      </c>
      <c r="E21" s="147">
        <v>38.19</v>
      </c>
      <c r="F21" s="147">
        <v>38.340000000000003</v>
      </c>
      <c r="G21" s="151"/>
      <c r="H21" s="151"/>
      <c r="I21" s="151"/>
      <c r="J21" s="151"/>
      <c r="K21" s="151"/>
      <c r="L21" s="151"/>
    </row>
    <row r="22" spans="1:22" ht="15" customHeight="1">
      <c r="D22" s="24"/>
      <c r="E22" s="24"/>
      <c r="F22" s="24"/>
      <c r="G22" s="24"/>
      <c r="H22" s="24"/>
      <c r="I22" s="24"/>
      <c r="J22" s="24"/>
      <c r="K22" s="24"/>
      <c r="L22" s="24"/>
    </row>
    <row r="23" spans="1:22" ht="15" customHeight="1">
      <c r="A23" s="692" t="s">
        <v>132</v>
      </c>
      <c r="B23" s="692"/>
      <c r="C23" s="692"/>
      <c r="D23" s="680">
        <v>2025</v>
      </c>
      <c r="E23" s="680"/>
      <c r="F23" s="680"/>
      <c r="G23" s="680"/>
      <c r="H23" s="680"/>
      <c r="I23" s="680"/>
      <c r="J23" s="680"/>
      <c r="K23" s="680"/>
      <c r="L23" s="680"/>
      <c r="M23" s="681" t="s">
        <v>133</v>
      </c>
      <c r="N23" s="681"/>
      <c r="O23" s="681"/>
      <c r="P23" s="681"/>
      <c r="Q23" s="681"/>
      <c r="R23" s="681"/>
      <c r="S23" s="681"/>
      <c r="T23" s="681"/>
      <c r="U23" s="681"/>
      <c r="V23" s="642" t="s">
        <v>538</v>
      </c>
    </row>
    <row r="24" spans="1:22" ht="15" customHeight="1">
      <c r="A24" s="693"/>
      <c r="B24" s="693"/>
      <c r="C24" s="693"/>
      <c r="D24" s="360" t="s">
        <v>177</v>
      </c>
      <c r="E24" s="360" t="s">
        <v>151</v>
      </c>
      <c r="F24" s="360" t="s">
        <v>152</v>
      </c>
      <c r="G24" s="360" t="s">
        <v>153</v>
      </c>
      <c r="H24" s="360" t="s">
        <v>154</v>
      </c>
      <c r="I24" s="360" t="s">
        <v>155</v>
      </c>
      <c r="J24" s="360" t="s">
        <v>408</v>
      </c>
      <c r="K24" s="360" t="s">
        <v>156</v>
      </c>
      <c r="L24" s="360" t="s">
        <v>157</v>
      </c>
      <c r="M24" s="379" t="s">
        <v>177</v>
      </c>
      <c r="N24" s="379" t="s">
        <v>151</v>
      </c>
      <c r="O24" s="379" t="s">
        <v>152</v>
      </c>
      <c r="P24" s="379" t="s">
        <v>153</v>
      </c>
      <c r="Q24" s="379" t="s">
        <v>154</v>
      </c>
      <c r="R24" s="379" t="s">
        <v>155</v>
      </c>
      <c r="S24" s="379" t="s">
        <v>408</v>
      </c>
      <c r="T24" s="379" t="s">
        <v>156</v>
      </c>
      <c r="U24" s="379" t="s">
        <v>157</v>
      </c>
      <c r="V24" s="391" t="s">
        <v>177</v>
      </c>
    </row>
    <row r="25" spans="1:22" ht="18.5">
      <c r="A25" s="687" t="s">
        <v>305</v>
      </c>
      <c r="B25" s="687"/>
      <c r="C25" s="687"/>
      <c r="D25" s="669"/>
      <c r="E25" s="669"/>
      <c r="F25" s="669"/>
      <c r="G25" s="669"/>
      <c r="H25" s="669"/>
      <c r="I25" s="669"/>
      <c r="J25" s="669"/>
      <c r="K25" s="669"/>
      <c r="L25" s="669"/>
      <c r="M25" s="694"/>
      <c r="N25" s="694"/>
      <c r="O25" s="694"/>
      <c r="P25" s="694"/>
      <c r="Q25" s="694"/>
      <c r="R25" s="694"/>
      <c r="S25" s="694"/>
      <c r="T25" s="694"/>
      <c r="U25" s="694"/>
      <c r="V25" s="390"/>
    </row>
    <row r="26" spans="1:22" ht="26" customHeight="1">
      <c r="A26" s="700" t="s">
        <v>34</v>
      </c>
      <c r="B26" s="152" t="s">
        <v>306</v>
      </c>
      <c r="C26" s="129" t="s">
        <v>299</v>
      </c>
      <c r="D26" s="147">
        <f>D19</f>
        <v>52.966036761638392</v>
      </c>
      <c r="E26" s="147">
        <f t="shared" ref="E26:L26" si="13">E19</f>
        <v>12.566856039662511</v>
      </c>
      <c r="F26" s="147">
        <f t="shared" si="13"/>
        <v>10.896418068435501</v>
      </c>
      <c r="G26" s="147">
        <f t="shared" si="13"/>
        <v>7.7699898887288334</v>
      </c>
      <c r="H26" s="147">
        <f t="shared" si="13"/>
        <v>3.4163198396668317</v>
      </c>
      <c r="I26" s="147">
        <f t="shared" si="13"/>
        <v>3.7567450116886949</v>
      </c>
      <c r="J26" s="147">
        <f t="shared" si="13"/>
        <v>1.237779033476351</v>
      </c>
      <c r="K26" s="147">
        <f t="shared" si="13"/>
        <v>5.3829104329501671</v>
      </c>
      <c r="L26" s="147">
        <f t="shared" si="13"/>
        <v>7.9390184470294951</v>
      </c>
      <c r="M26" s="147">
        <f>M19</f>
        <v>50.58</v>
      </c>
      <c r="N26" s="147">
        <f t="shared" ref="N26:U26" si="14">N19</f>
        <v>12.43</v>
      </c>
      <c r="O26" s="147">
        <f t="shared" si="14"/>
        <v>9.24</v>
      </c>
      <c r="P26" s="147">
        <f t="shared" si="14"/>
        <v>6.69</v>
      </c>
      <c r="Q26" s="147">
        <f t="shared" si="14"/>
        <v>3.07</v>
      </c>
      <c r="R26" s="147">
        <f t="shared" si="14"/>
        <v>4.13</v>
      </c>
      <c r="S26" s="147">
        <f t="shared" si="14"/>
        <v>1.41</v>
      </c>
      <c r="T26" s="147">
        <f t="shared" si="14"/>
        <v>4.9000000000000004</v>
      </c>
      <c r="U26" s="394">
        <f t="shared" si="14"/>
        <v>8.7099999999999991</v>
      </c>
      <c r="V26" s="147">
        <f>V19</f>
        <v>50.78</v>
      </c>
    </row>
    <row r="27" spans="1:22" ht="26" customHeight="1">
      <c r="A27" s="701"/>
      <c r="B27" s="153" t="s">
        <v>307</v>
      </c>
      <c r="C27" s="129" t="s">
        <v>299</v>
      </c>
      <c r="D27" s="147">
        <f>D11</f>
        <v>29.338353841824485</v>
      </c>
      <c r="E27" s="147">
        <f t="shared" ref="E27:L27" si="15">E11</f>
        <v>5.3172064020625109</v>
      </c>
      <c r="F27" s="147">
        <f t="shared" si="15"/>
        <v>8.7340902580355007</v>
      </c>
      <c r="G27" s="147">
        <f t="shared" si="15"/>
        <v>5.7260832647288336</v>
      </c>
      <c r="H27" s="147">
        <f t="shared" si="15"/>
        <v>2.004223403666832</v>
      </c>
      <c r="I27" s="147">
        <f t="shared" si="15"/>
        <v>2.5971862774685697</v>
      </c>
      <c r="J27" s="147">
        <f t="shared" si="15"/>
        <v>0.88521701510291295</v>
      </c>
      <c r="K27" s="147">
        <f t="shared" si="15"/>
        <v>2.3217919872607471</v>
      </c>
      <c r="L27" s="147">
        <f t="shared" si="15"/>
        <v>1.7525552334985761</v>
      </c>
      <c r="M27" s="147">
        <f>M11</f>
        <v>26.37</v>
      </c>
      <c r="N27" s="147">
        <f t="shared" ref="N27:U27" si="16">N11</f>
        <v>5.28</v>
      </c>
      <c r="O27" s="147">
        <f t="shared" si="16"/>
        <v>7.12</v>
      </c>
      <c r="P27" s="147">
        <f t="shared" si="16"/>
        <v>4.7</v>
      </c>
      <c r="Q27" s="147">
        <f t="shared" si="16"/>
        <v>1.5</v>
      </c>
      <c r="R27" s="147">
        <f t="shared" si="16"/>
        <v>3.03</v>
      </c>
      <c r="S27" s="147">
        <f t="shared" si="16"/>
        <v>1</v>
      </c>
      <c r="T27" s="147">
        <f t="shared" si="16"/>
        <v>1.84</v>
      </c>
      <c r="U27" s="394">
        <f t="shared" si="16"/>
        <v>1.9</v>
      </c>
      <c r="V27" s="147">
        <f>V11</f>
        <v>25.97</v>
      </c>
    </row>
    <row r="28" spans="1:22" ht="26" customHeight="1">
      <c r="A28" s="701"/>
      <c r="B28" s="154" t="s">
        <v>308</v>
      </c>
      <c r="C28" s="129" t="s">
        <v>116</v>
      </c>
      <c r="D28" s="157">
        <f>D18/D26</f>
        <v>3.0791091418438843E-3</v>
      </c>
      <c r="E28" s="157">
        <f t="shared" ref="E28:L28" si="17">E18/E26</f>
        <v>8.2244914458951392E-4</v>
      </c>
      <c r="F28" s="157">
        <f t="shared" si="17"/>
        <v>0</v>
      </c>
      <c r="G28" s="157">
        <f t="shared" si="17"/>
        <v>0</v>
      </c>
      <c r="H28" s="157">
        <f t="shared" si="17"/>
        <v>3.9334347574758975E-2</v>
      </c>
      <c r="I28" s="157">
        <f t="shared" si="17"/>
        <v>4.8909084707191089E-3</v>
      </c>
      <c r="J28" s="157">
        <f t="shared" si="17"/>
        <v>0</v>
      </c>
      <c r="K28" s="157">
        <f t="shared" si="17"/>
        <v>0</v>
      </c>
      <c r="L28" s="158">
        <f t="shared" si="17"/>
        <v>0</v>
      </c>
      <c r="M28" s="157">
        <f>M18/M26</f>
        <v>3.1633056544088573E-3</v>
      </c>
      <c r="N28" s="157">
        <f t="shared" ref="N28:U28" si="18">N18/N26</f>
        <v>8.045052292839904E-4</v>
      </c>
      <c r="O28" s="157">
        <f t="shared" si="18"/>
        <v>0</v>
      </c>
      <c r="P28" s="157">
        <f t="shared" si="18"/>
        <v>0</v>
      </c>
      <c r="Q28" s="157">
        <f t="shared" si="18"/>
        <v>4.8859934853420196E-2</v>
      </c>
      <c r="R28" s="157">
        <f t="shared" si="18"/>
        <v>0</v>
      </c>
      <c r="S28" s="157">
        <f t="shared" si="18"/>
        <v>0</v>
      </c>
      <c r="T28" s="157">
        <f t="shared" si="18"/>
        <v>0</v>
      </c>
      <c r="U28" s="395">
        <f t="shared" si="18"/>
        <v>0</v>
      </c>
      <c r="V28" s="157">
        <f>V18/V26</f>
        <v>3.1508467900748325E-3</v>
      </c>
    </row>
    <row r="29" spans="1:22" ht="26" customHeight="1">
      <c r="A29" s="701"/>
      <c r="B29" s="155" t="s">
        <v>515</v>
      </c>
      <c r="C29" s="156" t="s">
        <v>116</v>
      </c>
      <c r="D29" s="159">
        <f>D15/D19</f>
        <v>0.44301209126540797</v>
      </c>
      <c r="E29" s="159">
        <f t="shared" ref="E29:L29" si="19">E15/E19</f>
        <v>0.57606405410803252</v>
      </c>
      <c r="F29" s="159">
        <f t="shared" si="19"/>
        <v>0.19844391035837569</v>
      </c>
      <c r="G29" s="159">
        <f t="shared" si="19"/>
        <v>0.2630513878743776</v>
      </c>
      <c r="H29" s="159">
        <f t="shared" si="19"/>
        <v>0.37400412840871661</v>
      </c>
      <c r="I29" s="159">
        <f t="shared" si="19"/>
        <v>0.30376957570169272</v>
      </c>
      <c r="J29" s="159">
        <f t="shared" si="19"/>
        <v>0.28483437579585896</v>
      </c>
      <c r="K29" s="159">
        <f t="shared" si="19"/>
        <v>0.56867348692104069</v>
      </c>
      <c r="L29" s="159">
        <f t="shared" si="19"/>
        <v>0.77924786984790018</v>
      </c>
      <c r="M29" s="159">
        <f>M15/M19</f>
        <v>0.47548438117833131</v>
      </c>
      <c r="N29" s="159">
        <f t="shared" ref="N29:U29" si="20">N15/N19</f>
        <v>0.57441673370876911</v>
      </c>
      <c r="O29" s="159">
        <f t="shared" si="20"/>
        <v>0.22943722943722944</v>
      </c>
      <c r="P29" s="159">
        <f t="shared" si="20"/>
        <v>0.29745889387144991</v>
      </c>
      <c r="Q29" s="159">
        <f t="shared" si="20"/>
        <v>0.46254071661237783</v>
      </c>
      <c r="R29" s="159">
        <f t="shared" si="20"/>
        <v>0.26634382566585957</v>
      </c>
      <c r="S29" s="159">
        <f t="shared" si="20"/>
        <v>0.29078014184397161</v>
      </c>
      <c r="T29" s="159">
        <f t="shared" si="20"/>
        <v>0.62448979591836729</v>
      </c>
      <c r="U29" s="396">
        <f t="shared" si="20"/>
        <v>0.78185993111366248</v>
      </c>
      <c r="V29" s="159">
        <f>V15/V19</f>
        <v>0.48542733359590384</v>
      </c>
    </row>
    <row r="30" spans="1:22" ht="15" customHeight="1">
      <c r="B30"/>
      <c r="D30" s="164"/>
    </row>
    <row r="31" spans="1:22" ht="15.75" customHeight="1">
      <c r="B31"/>
    </row>
    <row r="32" spans="1:22" ht="35" customHeight="1">
      <c r="A32" s="662" t="s">
        <v>309</v>
      </c>
      <c r="B32" s="663"/>
      <c r="C32" s="663"/>
      <c r="D32" s="663"/>
      <c r="E32" s="663"/>
      <c r="F32" s="663"/>
      <c r="G32" s="663"/>
      <c r="H32" s="663"/>
      <c r="I32" s="663"/>
      <c r="J32" s="663"/>
      <c r="K32" s="663"/>
      <c r="L32" s="663"/>
      <c r="M32" s="663"/>
      <c r="N32" s="663"/>
      <c r="O32" s="663"/>
      <c r="P32" s="663"/>
      <c r="Q32" s="663"/>
      <c r="R32" s="663"/>
      <c r="S32" s="663"/>
      <c r="T32" s="663"/>
      <c r="U32" s="663"/>
      <c r="V32" s="663"/>
    </row>
    <row r="33" spans="1:22" ht="27" customHeight="1">
      <c r="A33" s="665" t="s">
        <v>132</v>
      </c>
      <c r="B33" s="665"/>
      <c r="C33" s="665"/>
      <c r="D33" s="666" t="s">
        <v>530</v>
      </c>
      <c r="E33" s="666"/>
      <c r="F33" s="666"/>
      <c r="G33" s="666"/>
      <c r="H33" s="666"/>
      <c r="I33" s="666"/>
      <c r="J33" s="666"/>
      <c r="K33" s="666"/>
      <c r="L33" s="666"/>
      <c r="M33" s="695" t="s">
        <v>133</v>
      </c>
      <c r="N33" s="695"/>
      <c r="O33" s="695"/>
      <c r="P33" s="695"/>
      <c r="Q33" s="695"/>
      <c r="R33" s="695"/>
      <c r="S33" s="695"/>
      <c r="T33" s="695"/>
      <c r="U33" s="696"/>
      <c r="V33" s="641" t="s">
        <v>538</v>
      </c>
    </row>
    <row r="34" spans="1:22" ht="39.75" customHeight="1">
      <c r="A34" s="21" t="s">
        <v>134</v>
      </c>
      <c r="B34" s="21" t="s">
        <v>135</v>
      </c>
      <c r="C34" s="21" t="s">
        <v>114</v>
      </c>
      <c r="D34" s="397" t="s">
        <v>177</v>
      </c>
      <c r="E34" s="397" t="s">
        <v>151</v>
      </c>
      <c r="F34" s="397" t="s">
        <v>152</v>
      </c>
      <c r="G34" s="397" t="s">
        <v>153</v>
      </c>
      <c r="H34" s="397" t="s">
        <v>154</v>
      </c>
      <c r="I34" s="397" t="s">
        <v>155</v>
      </c>
      <c r="J34" s="397" t="s">
        <v>408</v>
      </c>
      <c r="K34" s="397" t="s">
        <v>156</v>
      </c>
      <c r="L34" s="397" t="s">
        <v>157</v>
      </c>
      <c r="M34" s="87" t="s">
        <v>177</v>
      </c>
      <c r="N34" s="87" t="s">
        <v>151</v>
      </c>
      <c r="O34" s="87" t="s">
        <v>152</v>
      </c>
      <c r="P34" s="87" t="s">
        <v>153</v>
      </c>
      <c r="Q34" s="87" t="s">
        <v>154</v>
      </c>
      <c r="R34" s="87" t="s">
        <v>155</v>
      </c>
      <c r="S34" s="87" t="s">
        <v>408</v>
      </c>
      <c r="T34" s="87" t="s">
        <v>156</v>
      </c>
      <c r="U34" s="398" t="s">
        <v>157</v>
      </c>
      <c r="V34" s="391" t="s">
        <v>177</v>
      </c>
    </row>
    <row r="35" spans="1:22" ht="21.75" customHeight="1">
      <c r="A35" s="685" t="s">
        <v>310</v>
      </c>
      <c r="B35" s="685"/>
      <c r="C35" s="685"/>
      <c r="D35" s="371"/>
      <c r="E35" s="371"/>
      <c r="F35" s="371"/>
      <c r="G35" s="371"/>
      <c r="H35" s="371"/>
      <c r="I35" s="371"/>
      <c r="J35" s="371"/>
      <c r="K35" s="371"/>
      <c r="L35" s="371"/>
      <c r="M35" s="18"/>
      <c r="N35" s="18"/>
      <c r="O35" s="18"/>
      <c r="P35" s="18"/>
      <c r="Q35" s="18"/>
      <c r="R35" s="18"/>
      <c r="S35" s="18"/>
      <c r="T35" s="18"/>
      <c r="U35" s="399"/>
      <c r="V35" s="401"/>
    </row>
    <row r="36" spans="1:22" ht="21" customHeight="1">
      <c r="A36" s="49" t="s">
        <v>454</v>
      </c>
      <c r="B36" s="30" t="s">
        <v>311</v>
      </c>
      <c r="C36" s="131" t="s">
        <v>312</v>
      </c>
      <c r="D36" s="3">
        <f>SUM(E36:L36)</f>
        <v>1993892</v>
      </c>
      <c r="E36" s="475">
        <v>335287</v>
      </c>
      <c r="F36" s="475">
        <v>609061</v>
      </c>
      <c r="G36" s="475">
        <v>409120</v>
      </c>
      <c r="H36" s="475">
        <v>145918</v>
      </c>
      <c r="I36" s="475">
        <v>187040</v>
      </c>
      <c r="J36" s="475">
        <v>36401</v>
      </c>
      <c r="K36" s="475">
        <v>166800</v>
      </c>
      <c r="L36" s="475">
        <v>104265</v>
      </c>
      <c r="M36" s="3">
        <f>SUM(N36:U36)</f>
        <v>1841306</v>
      </c>
      <c r="N36" s="3">
        <v>356092</v>
      </c>
      <c r="O36" s="3">
        <v>499457</v>
      </c>
      <c r="P36" s="3">
        <v>336029</v>
      </c>
      <c r="Q36" s="3">
        <v>118247</v>
      </c>
      <c r="R36" s="3">
        <v>216437</v>
      </c>
      <c r="S36" s="3">
        <v>58003</v>
      </c>
      <c r="T36" s="3">
        <v>130950</v>
      </c>
      <c r="U36" s="3">
        <v>126091</v>
      </c>
      <c r="V36" s="474">
        <v>1796519</v>
      </c>
    </row>
    <row r="37" spans="1:22" ht="27" customHeight="1">
      <c r="A37" s="685" t="s">
        <v>50</v>
      </c>
      <c r="B37" s="685"/>
      <c r="C37" s="685"/>
      <c r="D37" s="372"/>
      <c r="E37" s="372"/>
      <c r="F37" s="372"/>
      <c r="G37" s="372"/>
      <c r="H37" s="372"/>
      <c r="I37" s="372"/>
      <c r="J37" s="372"/>
      <c r="K37" s="372"/>
      <c r="L37" s="372"/>
      <c r="M37" s="76"/>
      <c r="N37" s="76"/>
      <c r="O37" s="76"/>
      <c r="P37" s="76"/>
      <c r="Q37" s="76"/>
      <c r="R37" s="76"/>
      <c r="S37" s="76"/>
      <c r="T37" s="76"/>
      <c r="U37" s="380"/>
      <c r="V37" s="401"/>
    </row>
    <row r="38" spans="1:22" ht="36" customHeight="1">
      <c r="A38" s="19" t="s">
        <v>49</v>
      </c>
      <c r="B38" s="29" t="s">
        <v>313</v>
      </c>
      <c r="C38" s="132" t="s">
        <v>312</v>
      </c>
      <c r="D38" s="659">
        <f>SUM(E38:L38)</f>
        <v>1607161</v>
      </c>
      <c r="E38" s="660">
        <v>495843</v>
      </c>
      <c r="F38" s="660">
        <v>148104</v>
      </c>
      <c r="G38" s="660">
        <v>139993</v>
      </c>
      <c r="H38" s="660">
        <v>87515</v>
      </c>
      <c r="I38" s="660">
        <v>78163</v>
      </c>
      <c r="J38" s="660">
        <v>24148</v>
      </c>
      <c r="K38" s="660">
        <v>209665</v>
      </c>
      <c r="L38" s="660">
        <v>423730</v>
      </c>
      <c r="M38" s="655">
        <f>SUM(N38:U38)</f>
        <v>1350788</v>
      </c>
      <c r="N38" s="96">
        <v>401109</v>
      </c>
      <c r="O38" s="96">
        <v>118794</v>
      </c>
      <c r="P38" s="96">
        <v>111657</v>
      </c>
      <c r="Q38" s="96">
        <v>79895</v>
      </c>
      <c r="R38" s="96">
        <v>61995</v>
      </c>
      <c r="S38" s="96">
        <v>22844</v>
      </c>
      <c r="T38" s="96">
        <v>171966</v>
      </c>
      <c r="U38" s="400">
        <v>382528</v>
      </c>
      <c r="V38" s="476">
        <v>1656866</v>
      </c>
    </row>
    <row r="39" spans="1:22" ht="36" customHeight="1">
      <c r="A39" s="19" t="s">
        <v>286</v>
      </c>
      <c r="B39" s="29" t="s">
        <v>608</v>
      </c>
      <c r="C39" s="132" t="s">
        <v>312</v>
      </c>
      <c r="D39" s="659">
        <f>SUM(E39:L39)</f>
        <v>2473668</v>
      </c>
      <c r="E39" s="661">
        <v>520012</v>
      </c>
      <c r="F39" s="660">
        <v>320575</v>
      </c>
      <c r="G39" s="660">
        <v>363404</v>
      </c>
      <c r="H39" s="660">
        <v>299909</v>
      </c>
      <c r="I39" s="661">
        <v>117909</v>
      </c>
      <c r="J39" s="661">
        <v>36914</v>
      </c>
      <c r="K39" s="661">
        <v>315729</v>
      </c>
      <c r="L39" s="660">
        <v>499216</v>
      </c>
      <c r="M39" s="26"/>
      <c r="N39" s="653"/>
      <c r="O39" s="653"/>
      <c r="P39" s="653"/>
      <c r="Q39" s="653"/>
      <c r="R39" s="653"/>
      <c r="S39" s="653"/>
      <c r="T39" s="653"/>
      <c r="U39" s="653"/>
      <c r="V39" s="654"/>
    </row>
    <row r="40" spans="1:22" ht="24" customHeight="1">
      <c r="A40" s="685" t="s">
        <v>314</v>
      </c>
      <c r="B40" s="685"/>
      <c r="C40" s="686"/>
      <c r="D40" s="656">
        <v>2025</v>
      </c>
      <c r="E40" s="657">
        <v>2024</v>
      </c>
      <c r="F40" s="658">
        <v>2023</v>
      </c>
      <c r="G40" s="95"/>
      <c r="H40" s="95"/>
      <c r="I40" s="95"/>
      <c r="J40" s="95"/>
      <c r="K40" s="95"/>
      <c r="L40" s="95"/>
    </row>
    <row r="41" spans="1:22" ht="18.75" customHeight="1">
      <c r="A41" s="689" t="s">
        <v>51</v>
      </c>
      <c r="B41" s="30" t="s">
        <v>315</v>
      </c>
      <c r="C41" s="132" t="s">
        <v>312</v>
      </c>
      <c r="D41" s="421">
        <f>D53</f>
        <v>4360545</v>
      </c>
      <c r="E41" s="421">
        <f>E53</f>
        <v>4160634</v>
      </c>
      <c r="F41" s="421">
        <f>F53</f>
        <v>4072229</v>
      </c>
      <c r="G41" s="36"/>
      <c r="H41" s="36"/>
      <c r="I41" s="36"/>
      <c r="J41" s="36"/>
      <c r="K41" s="36"/>
      <c r="L41" s="36"/>
    </row>
    <row r="42" spans="1:22" ht="18.75" customHeight="1">
      <c r="A42" s="689"/>
      <c r="B42" s="51" t="s">
        <v>316</v>
      </c>
      <c r="C42" s="56"/>
      <c r="D42" s="422"/>
      <c r="E42" s="422"/>
      <c r="F42" s="422"/>
      <c r="G42" s="40"/>
      <c r="H42" s="40"/>
      <c r="I42" s="40"/>
      <c r="J42" s="40"/>
      <c r="K42" s="40"/>
      <c r="L42" s="40"/>
    </row>
    <row r="43" spans="1:22" ht="18.75" customHeight="1">
      <c r="A43" s="689"/>
      <c r="B43" s="133" t="s">
        <v>317</v>
      </c>
      <c r="C43" s="134" t="s">
        <v>312</v>
      </c>
      <c r="D43" s="415">
        <v>988000</v>
      </c>
      <c r="E43" s="415">
        <v>1042256</v>
      </c>
      <c r="F43" s="415">
        <v>848406</v>
      </c>
      <c r="G43" s="26"/>
      <c r="H43" s="26"/>
      <c r="I43" s="26"/>
      <c r="J43" s="26"/>
      <c r="K43" s="26"/>
      <c r="L43" s="26"/>
    </row>
    <row r="44" spans="1:22" ht="18.75" customHeight="1">
      <c r="A44" s="689"/>
      <c r="B44" s="135" t="s">
        <v>478</v>
      </c>
      <c r="C44" s="134" t="s">
        <v>312</v>
      </c>
      <c r="D44" s="416">
        <v>177471</v>
      </c>
      <c r="E44" s="416">
        <v>109569</v>
      </c>
      <c r="F44" s="416" t="s">
        <v>286</v>
      </c>
      <c r="G44" s="26"/>
      <c r="H44" s="26"/>
      <c r="I44" s="26"/>
      <c r="J44" s="26"/>
      <c r="K44" s="26"/>
      <c r="L44" s="26"/>
    </row>
    <row r="45" spans="1:22" ht="18.75" customHeight="1">
      <c r="A45" s="689"/>
      <c r="B45" s="135" t="s">
        <v>479</v>
      </c>
      <c r="C45" s="134" t="s">
        <v>312</v>
      </c>
      <c r="D45" s="416">
        <v>540871</v>
      </c>
      <c r="E45" s="416">
        <v>454671</v>
      </c>
      <c r="F45" s="451">
        <v>491311</v>
      </c>
      <c r="G45" s="26"/>
      <c r="H45" s="26"/>
      <c r="I45" s="26"/>
      <c r="J45" s="26"/>
      <c r="K45" s="26"/>
      <c r="L45" s="26"/>
    </row>
    <row r="46" spans="1:22" ht="18.75" customHeight="1">
      <c r="A46" s="689"/>
      <c r="B46" s="135" t="s">
        <v>480</v>
      </c>
      <c r="C46" s="134" t="s">
        <v>312</v>
      </c>
      <c r="D46" s="416">
        <v>443880</v>
      </c>
      <c r="E46" s="416">
        <v>525671</v>
      </c>
      <c r="F46" s="416">
        <v>498166</v>
      </c>
      <c r="G46" s="26"/>
      <c r="H46" s="26"/>
      <c r="I46" s="26"/>
      <c r="J46" s="26"/>
      <c r="K46" s="26"/>
      <c r="L46" s="26"/>
    </row>
    <row r="47" spans="1:22" ht="18.75" customHeight="1">
      <c r="A47" s="689"/>
      <c r="B47" s="135" t="s">
        <v>318</v>
      </c>
      <c r="C47" s="134" t="s">
        <v>312</v>
      </c>
      <c r="D47" s="416">
        <v>21890</v>
      </c>
      <c r="E47" s="416">
        <v>23200</v>
      </c>
      <c r="F47" s="416">
        <v>84580</v>
      </c>
      <c r="G47" s="26"/>
      <c r="H47" s="26"/>
      <c r="I47" s="26"/>
      <c r="J47" s="26"/>
      <c r="K47" s="26"/>
      <c r="L47" s="26"/>
    </row>
    <row r="48" spans="1:22" ht="18.75" customHeight="1">
      <c r="A48" s="689"/>
      <c r="B48" s="135" t="s">
        <v>481</v>
      </c>
      <c r="C48" s="134" t="s">
        <v>312</v>
      </c>
      <c r="D48" s="416">
        <v>7815</v>
      </c>
      <c r="E48" s="416">
        <v>14124</v>
      </c>
      <c r="F48" s="416">
        <v>10199</v>
      </c>
      <c r="G48" s="26"/>
      <c r="H48" s="26"/>
      <c r="I48" s="26"/>
      <c r="J48" s="26"/>
      <c r="K48" s="26"/>
      <c r="L48" s="26"/>
    </row>
    <row r="49" spans="1:30" ht="18.75" customHeight="1">
      <c r="A49" s="689"/>
      <c r="B49" s="135" t="s">
        <v>319</v>
      </c>
      <c r="C49" s="134" t="s">
        <v>312</v>
      </c>
      <c r="D49" s="416">
        <v>155328</v>
      </c>
      <c r="E49" s="416">
        <v>151851</v>
      </c>
      <c r="F49" s="416">
        <v>152999</v>
      </c>
      <c r="G49" s="26"/>
      <c r="H49" s="26"/>
      <c r="I49" s="26"/>
      <c r="J49" s="26"/>
      <c r="K49" s="26"/>
      <c r="L49" s="26"/>
    </row>
    <row r="50" spans="1:30" ht="18.75" customHeight="1">
      <c r="A50" s="689"/>
      <c r="B50" s="135" t="s">
        <v>482</v>
      </c>
      <c r="C50" s="134" t="s">
        <v>312</v>
      </c>
      <c r="D50" s="416">
        <v>81763</v>
      </c>
      <c r="E50" s="416">
        <v>62134</v>
      </c>
      <c r="F50" s="416">
        <v>99520</v>
      </c>
      <c r="G50" s="26"/>
      <c r="H50" s="26"/>
      <c r="I50" s="26"/>
      <c r="J50" s="26"/>
      <c r="K50" s="26"/>
      <c r="L50" s="26"/>
    </row>
    <row r="51" spans="1:30" ht="18.75" customHeight="1">
      <c r="A51" s="689"/>
      <c r="B51" s="135" t="s">
        <v>320</v>
      </c>
      <c r="C51" s="134" t="s">
        <v>312</v>
      </c>
      <c r="D51" s="416">
        <v>1720347</v>
      </c>
      <c r="E51" s="416">
        <v>1542994</v>
      </c>
      <c r="F51" s="416">
        <v>1645813</v>
      </c>
      <c r="G51" s="26"/>
      <c r="H51" s="26"/>
      <c r="I51" s="26"/>
      <c r="J51" s="26"/>
      <c r="K51" s="26"/>
      <c r="L51" s="26"/>
    </row>
    <row r="52" spans="1:30" ht="17.25" customHeight="1">
      <c r="A52" s="689"/>
      <c r="B52" s="135" t="s">
        <v>321</v>
      </c>
      <c r="C52" s="134" t="s">
        <v>312</v>
      </c>
      <c r="D52" s="416">
        <v>223180</v>
      </c>
      <c r="E52" s="416">
        <v>234164</v>
      </c>
      <c r="F52" s="416">
        <v>241235</v>
      </c>
      <c r="G52" s="26"/>
      <c r="H52" s="26"/>
      <c r="I52" s="26"/>
      <c r="J52" s="26"/>
      <c r="K52" s="26"/>
      <c r="L52" s="26"/>
    </row>
    <row r="53" spans="1:30" ht="15.75" customHeight="1">
      <c r="A53" s="689"/>
      <c r="B53" s="111" t="s">
        <v>147</v>
      </c>
      <c r="C53" s="112" t="s">
        <v>312</v>
      </c>
      <c r="D53" s="423">
        <f>SUM(D43:D52)</f>
        <v>4360545</v>
      </c>
      <c r="E53" s="424">
        <f>SUM(E43:E52)</f>
        <v>4160634</v>
      </c>
      <c r="F53" s="417">
        <f>SUM(F43:F52)</f>
        <v>4072229</v>
      </c>
      <c r="G53" s="26"/>
      <c r="H53" s="26"/>
      <c r="I53" s="26"/>
      <c r="J53" s="26"/>
      <c r="K53" s="26"/>
      <c r="L53" s="26"/>
    </row>
    <row r="54" spans="1:30" ht="24" customHeight="1">
      <c r="A54" s="676" t="s">
        <v>322</v>
      </c>
      <c r="B54" s="676"/>
      <c r="C54" s="677"/>
      <c r="D54" s="419">
        <v>2025</v>
      </c>
      <c r="E54" s="302">
        <v>2024</v>
      </c>
      <c r="F54" s="420">
        <v>2023</v>
      </c>
      <c r="G54" s="418"/>
      <c r="H54" s="92"/>
      <c r="I54" s="92"/>
      <c r="J54" s="92"/>
      <c r="K54" s="92"/>
      <c r="L54" s="92"/>
    </row>
    <row r="55" spans="1:30" ht="21.75" customHeight="1">
      <c r="A55" s="688" t="s">
        <v>53</v>
      </c>
      <c r="B55" s="553" t="s">
        <v>323</v>
      </c>
      <c r="C55" s="554" t="s">
        <v>324</v>
      </c>
      <c r="D55" s="562">
        <v>1.49</v>
      </c>
      <c r="E55" s="562">
        <v>1.39</v>
      </c>
      <c r="F55" s="562">
        <v>1.36</v>
      </c>
      <c r="G55" s="26"/>
      <c r="H55" s="26"/>
      <c r="I55" s="26"/>
      <c r="J55" s="26"/>
      <c r="K55" s="26"/>
      <c r="L55" s="26"/>
    </row>
    <row r="56" spans="1:30" ht="24.75" customHeight="1">
      <c r="A56" s="688"/>
      <c r="B56" s="563" t="s">
        <v>325</v>
      </c>
      <c r="C56" s="554" t="s">
        <v>324</v>
      </c>
      <c r="D56" s="564">
        <v>1.2</v>
      </c>
      <c r="E56" s="564">
        <v>1.02</v>
      </c>
      <c r="F56" s="564">
        <v>1.25</v>
      </c>
      <c r="G56" s="26"/>
      <c r="H56" s="26"/>
      <c r="I56" s="26"/>
      <c r="J56" s="26"/>
      <c r="K56" s="26"/>
      <c r="L56" s="26"/>
    </row>
    <row r="57" spans="1:30" ht="24.75" customHeight="1">
      <c r="A57" s="688"/>
      <c r="B57" s="563" t="s">
        <v>326</v>
      </c>
      <c r="C57" s="565" t="s">
        <v>324</v>
      </c>
      <c r="D57" s="566">
        <v>3.27</v>
      </c>
      <c r="E57" s="566">
        <v>3.13</v>
      </c>
      <c r="F57" s="566">
        <v>3.07</v>
      </c>
      <c r="G57" s="26"/>
      <c r="H57" s="26"/>
      <c r="I57" s="26"/>
      <c r="J57" s="26"/>
      <c r="K57" s="26"/>
      <c r="L57" s="26"/>
    </row>
    <row r="58" spans="1:30" ht="37" customHeight="1">
      <c r="A58" s="688"/>
      <c r="B58" s="563" t="s">
        <v>327</v>
      </c>
      <c r="C58" s="565" t="s">
        <v>328</v>
      </c>
      <c r="D58" s="567" t="s">
        <v>574</v>
      </c>
      <c r="E58" s="567" t="s">
        <v>574</v>
      </c>
      <c r="F58" s="567" t="s">
        <v>574</v>
      </c>
      <c r="G58" s="93"/>
      <c r="H58" s="93"/>
      <c r="I58" s="93"/>
      <c r="J58" s="93"/>
      <c r="K58" s="93"/>
      <c r="L58" s="93"/>
    </row>
    <row r="59" spans="1:30" ht="16">
      <c r="A59" s="402"/>
      <c r="B59" s="403"/>
      <c r="C59" s="404"/>
      <c r="D59" s="699" t="s">
        <v>530</v>
      </c>
      <c r="E59" s="699"/>
      <c r="F59" s="699"/>
      <c r="G59" s="699"/>
      <c r="H59" s="699"/>
      <c r="I59" s="699"/>
      <c r="J59" s="699"/>
      <c r="K59" s="699"/>
      <c r="L59" s="699"/>
      <c r="M59" s="698" t="s">
        <v>133</v>
      </c>
      <c r="N59" s="698"/>
      <c r="O59" s="698"/>
      <c r="P59" s="698"/>
      <c r="Q59" s="698"/>
      <c r="R59" s="698"/>
      <c r="S59" s="698"/>
      <c r="T59" s="698"/>
      <c r="U59" s="698"/>
      <c r="V59" s="697" t="s">
        <v>538</v>
      </c>
      <c r="W59" s="697"/>
      <c r="X59" s="697"/>
      <c r="Y59" s="697"/>
      <c r="Z59" s="697"/>
      <c r="AA59" s="697"/>
      <c r="AB59" s="697"/>
      <c r="AC59" s="697"/>
      <c r="AD59" s="697"/>
    </row>
    <row r="60" spans="1:30" ht="24" customHeight="1">
      <c r="A60" s="690" t="s">
        <v>329</v>
      </c>
      <c r="B60" s="690"/>
      <c r="C60" s="690"/>
      <c r="D60" s="248" t="s">
        <v>177</v>
      </c>
      <c r="E60" s="248" t="s">
        <v>151</v>
      </c>
      <c r="F60" s="248" t="s">
        <v>152</v>
      </c>
      <c r="G60" s="248" t="s">
        <v>153</v>
      </c>
      <c r="H60" s="248" t="s">
        <v>154</v>
      </c>
      <c r="I60" s="248" t="s">
        <v>155</v>
      </c>
      <c r="J60" s="248" t="s">
        <v>408</v>
      </c>
      <c r="K60" s="248" t="s">
        <v>156</v>
      </c>
      <c r="L60" s="248" t="s">
        <v>157</v>
      </c>
      <c r="M60" s="162" t="s">
        <v>177</v>
      </c>
      <c r="N60" s="162" t="s">
        <v>151</v>
      </c>
      <c r="O60" s="162" t="s">
        <v>152</v>
      </c>
      <c r="P60" s="162" t="s">
        <v>153</v>
      </c>
      <c r="Q60" s="162" t="s">
        <v>154</v>
      </c>
      <c r="R60" s="162" t="s">
        <v>155</v>
      </c>
      <c r="S60" s="162" t="s">
        <v>408</v>
      </c>
      <c r="T60" s="162" t="s">
        <v>156</v>
      </c>
      <c r="U60" s="162" t="s">
        <v>157</v>
      </c>
      <c r="V60" s="560" t="s">
        <v>177</v>
      </c>
      <c r="W60" s="560" t="s">
        <v>151</v>
      </c>
      <c r="X60" s="560" t="s">
        <v>152</v>
      </c>
      <c r="Y60" s="560" t="s">
        <v>153</v>
      </c>
      <c r="Z60" s="560" t="s">
        <v>154</v>
      </c>
      <c r="AA60" s="560" t="s">
        <v>155</v>
      </c>
      <c r="AB60" s="560" t="s">
        <v>408</v>
      </c>
      <c r="AC60" s="560" t="s">
        <v>156</v>
      </c>
      <c r="AD60" s="560" t="s">
        <v>157</v>
      </c>
    </row>
    <row r="61" spans="1:30" ht="15" customHeight="1">
      <c r="A61" s="691" t="s">
        <v>489</v>
      </c>
      <c r="B61" s="563" t="s">
        <v>483</v>
      </c>
      <c r="C61" s="554" t="s">
        <v>330</v>
      </c>
      <c r="D61" s="557">
        <f>SUM(E61:L61)</f>
        <v>49715.92</v>
      </c>
      <c r="E61" s="561">
        <v>17838.599999999999</v>
      </c>
      <c r="F61" s="82" t="s">
        <v>286</v>
      </c>
      <c r="G61" s="82">
        <v>498.2</v>
      </c>
      <c r="H61" s="82" t="s">
        <v>286</v>
      </c>
      <c r="I61" s="561">
        <v>4716.3999999999996</v>
      </c>
      <c r="J61" s="558">
        <v>30.82</v>
      </c>
      <c r="K61" s="82" t="s">
        <v>286</v>
      </c>
      <c r="L61" s="561">
        <v>26631.9</v>
      </c>
      <c r="M61" s="557">
        <f>SUM(N61:U61)</f>
        <v>59769.9</v>
      </c>
      <c r="N61" s="558">
        <v>21725</v>
      </c>
      <c r="O61" s="82" t="s">
        <v>286</v>
      </c>
      <c r="P61" s="82" t="s">
        <v>286</v>
      </c>
      <c r="Q61" s="82" t="s">
        <v>286</v>
      </c>
      <c r="R61" s="558">
        <v>11290</v>
      </c>
      <c r="S61" s="558">
        <v>45.9</v>
      </c>
      <c r="T61" s="82" t="s">
        <v>286</v>
      </c>
      <c r="U61" s="558">
        <v>26709</v>
      </c>
      <c r="V61" s="557">
        <f>SUM(W61:AD61)</f>
        <v>60.3</v>
      </c>
      <c r="W61" s="558">
        <v>22.3</v>
      </c>
      <c r="X61" s="82">
        <v>0</v>
      </c>
      <c r="Y61" s="82">
        <v>0</v>
      </c>
      <c r="Z61" s="82">
        <v>0</v>
      </c>
      <c r="AA61" s="558">
        <v>8.8000000000000007</v>
      </c>
      <c r="AB61" s="558">
        <v>3.3</v>
      </c>
      <c r="AC61" s="82">
        <v>0</v>
      </c>
      <c r="AD61" s="558">
        <v>25.9</v>
      </c>
    </row>
    <row r="62" spans="1:30" ht="17.25" customHeight="1">
      <c r="A62" s="691"/>
      <c r="B62" s="563" t="s">
        <v>453</v>
      </c>
      <c r="C62" s="554" t="s">
        <v>330</v>
      </c>
      <c r="D62" s="557">
        <f>SUM(E62:L62)</f>
        <v>398.42755999999997</v>
      </c>
      <c r="E62" s="558">
        <v>313.18</v>
      </c>
      <c r="F62" s="82" t="s">
        <v>286</v>
      </c>
      <c r="G62" s="82">
        <v>3.7000000000000002E-3</v>
      </c>
      <c r="H62" s="82" t="s">
        <v>286</v>
      </c>
      <c r="I62" s="82">
        <v>20.81</v>
      </c>
      <c r="J62" s="82">
        <v>4.8599999999999997E-3</v>
      </c>
      <c r="K62" s="82" t="s">
        <v>286</v>
      </c>
      <c r="L62" s="82">
        <v>64.429000000000002</v>
      </c>
      <c r="M62" s="557">
        <f>SUM(N62:U62)</f>
        <v>340</v>
      </c>
      <c r="N62" s="558">
        <v>213.2</v>
      </c>
      <c r="O62" s="82" t="s">
        <v>286</v>
      </c>
      <c r="P62" s="82" t="s">
        <v>286</v>
      </c>
      <c r="Q62" s="82" t="s">
        <v>286</v>
      </c>
      <c r="R62" s="82">
        <v>54</v>
      </c>
      <c r="S62" s="82">
        <v>0.1</v>
      </c>
      <c r="T62" s="82" t="s">
        <v>286</v>
      </c>
      <c r="U62" s="82">
        <v>72.7</v>
      </c>
      <c r="V62" s="559">
        <f>SUM(W62:AD62)</f>
        <v>0.2</v>
      </c>
      <c r="W62" s="558">
        <v>0.1</v>
      </c>
      <c r="X62" s="82">
        <v>0</v>
      </c>
      <c r="Y62" s="82">
        <v>0</v>
      </c>
      <c r="Z62" s="82">
        <v>0</v>
      </c>
      <c r="AA62" s="82">
        <v>0</v>
      </c>
      <c r="AB62" s="82">
        <v>0</v>
      </c>
      <c r="AC62" s="82">
        <v>0</v>
      </c>
      <c r="AD62" s="82">
        <v>0.1</v>
      </c>
    </row>
    <row r="63" spans="1:30" ht="24.75" customHeight="1">
      <c r="A63" s="682" t="s">
        <v>331</v>
      </c>
      <c r="B63" s="682"/>
      <c r="C63" s="682"/>
      <c r="D63" s="556" t="s">
        <v>177</v>
      </c>
      <c r="E63" s="556" t="s">
        <v>151</v>
      </c>
      <c r="F63" s="556" t="s">
        <v>152</v>
      </c>
      <c r="G63" s="556" t="s">
        <v>153</v>
      </c>
      <c r="H63" s="556" t="s">
        <v>154</v>
      </c>
      <c r="I63" s="556" t="s">
        <v>155</v>
      </c>
      <c r="J63" s="556" t="s">
        <v>408</v>
      </c>
      <c r="K63" s="556" t="s">
        <v>156</v>
      </c>
      <c r="L63" s="556" t="s">
        <v>157</v>
      </c>
      <c r="M63" s="97" t="s">
        <v>177</v>
      </c>
      <c r="N63" s="97" t="s">
        <v>151</v>
      </c>
      <c r="O63" s="97" t="s">
        <v>152</v>
      </c>
      <c r="P63" s="97" t="s">
        <v>153</v>
      </c>
      <c r="Q63" s="97" t="s">
        <v>154</v>
      </c>
      <c r="R63" s="97" t="s">
        <v>155</v>
      </c>
      <c r="S63" s="97" t="s">
        <v>408</v>
      </c>
      <c r="T63" s="97" t="s">
        <v>156</v>
      </c>
      <c r="U63" s="97" t="s">
        <v>157</v>
      </c>
      <c r="V63" s="651" t="s">
        <v>177</v>
      </c>
      <c r="W63" s="530"/>
      <c r="X63" s="530"/>
      <c r="Y63" s="530"/>
      <c r="Z63" s="530"/>
      <c r="AA63" s="530"/>
      <c r="AB63" s="530"/>
      <c r="AC63" s="530"/>
      <c r="AD63" s="530"/>
    </row>
    <row r="64" spans="1:30" ht="79.5" customHeight="1">
      <c r="A64" s="91" t="s">
        <v>57</v>
      </c>
      <c r="B64" s="553" t="s">
        <v>332</v>
      </c>
      <c r="C64" s="554" t="s">
        <v>312</v>
      </c>
      <c r="D64" s="555">
        <f>D36</f>
        <v>1993892</v>
      </c>
      <c r="E64" s="555">
        <f t="shared" ref="E64:L64" si="21">E36</f>
        <v>335287</v>
      </c>
      <c r="F64" s="555">
        <f t="shared" si="21"/>
        <v>609061</v>
      </c>
      <c r="G64" s="555">
        <f t="shared" si="21"/>
        <v>409120</v>
      </c>
      <c r="H64" s="555">
        <f t="shared" si="21"/>
        <v>145918</v>
      </c>
      <c r="I64" s="555">
        <f t="shared" si="21"/>
        <v>187040</v>
      </c>
      <c r="J64" s="555">
        <f t="shared" si="21"/>
        <v>36401</v>
      </c>
      <c r="K64" s="555">
        <f t="shared" si="21"/>
        <v>166800</v>
      </c>
      <c r="L64" s="555">
        <f t="shared" si="21"/>
        <v>104265</v>
      </c>
      <c r="M64" s="555">
        <f>M36</f>
        <v>1841306</v>
      </c>
      <c r="N64" s="555">
        <f t="shared" ref="N64:U64" si="22">N36</f>
        <v>356092</v>
      </c>
      <c r="O64" s="555">
        <f t="shared" si="22"/>
        <v>499457</v>
      </c>
      <c r="P64" s="555">
        <f t="shared" si="22"/>
        <v>336029</v>
      </c>
      <c r="Q64" s="555">
        <f t="shared" si="22"/>
        <v>118247</v>
      </c>
      <c r="R64" s="555">
        <f t="shared" si="22"/>
        <v>216437</v>
      </c>
      <c r="S64" s="555">
        <f t="shared" si="22"/>
        <v>58003</v>
      </c>
      <c r="T64" s="555">
        <f t="shared" si="22"/>
        <v>130950</v>
      </c>
      <c r="U64" s="555">
        <f t="shared" si="22"/>
        <v>126091</v>
      </c>
      <c r="V64" s="555">
        <f>V36</f>
        <v>1796519</v>
      </c>
      <c r="W64" s="504"/>
      <c r="X64" s="504"/>
      <c r="Y64" s="504"/>
      <c r="Z64" s="504"/>
      <c r="AA64" s="504"/>
      <c r="AB64" s="504"/>
      <c r="AC64" s="504"/>
      <c r="AD64" s="504"/>
    </row>
    <row r="65" spans="1:2" ht="14.5"/>
    <row r="68" spans="1:2" ht="15" customHeight="1">
      <c r="A68" s="12"/>
      <c r="B68"/>
    </row>
    <row r="69" spans="1:2" ht="15" customHeight="1">
      <c r="B69" s="165"/>
    </row>
    <row r="70" spans="1:2" ht="15" customHeight="1">
      <c r="B70" s="165"/>
    </row>
    <row r="71" spans="1:2" ht="15" customHeight="1">
      <c r="B71" s="165"/>
    </row>
    <row r="72" spans="1:2" ht="15" customHeight="1">
      <c r="B72" s="165"/>
    </row>
  </sheetData>
  <mergeCells count="38">
    <mergeCell ref="M25:U25"/>
    <mergeCell ref="M33:U33"/>
    <mergeCell ref="A32:V32"/>
    <mergeCell ref="V59:AD59"/>
    <mergeCell ref="M59:U59"/>
    <mergeCell ref="D59:L59"/>
    <mergeCell ref="A26:A29"/>
    <mergeCell ref="A63:C63"/>
    <mergeCell ref="A3:C3"/>
    <mergeCell ref="A5:C5"/>
    <mergeCell ref="A20:C20"/>
    <mergeCell ref="A35:C35"/>
    <mergeCell ref="A37:C37"/>
    <mergeCell ref="A40:C40"/>
    <mergeCell ref="A54:C54"/>
    <mergeCell ref="A12:C12"/>
    <mergeCell ref="A55:A58"/>
    <mergeCell ref="A25:C25"/>
    <mergeCell ref="A41:A53"/>
    <mergeCell ref="A60:C60"/>
    <mergeCell ref="A61:A62"/>
    <mergeCell ref="A23:C24"/>
    <mergeCell ref="A2:V2"/>
    <mergeCell ref="A1:XFD1"/>
    <mergeCell ref="A33:C33"/>
    <mergeCell ref="D33:L33"/>
    <mergeCell ref="D12:L12"/>
    <mergeCell ref="D5:L5"/>
    <mergeCell ref="D25:L25"/>
    <mergeCell ref="A19:B19"/>
    <mergeCell ref="D3:L3"/>
    <mergeCell ref="A6:A11"/>
    <mergeCell ref="A16:C16"/>
    <mergeCell ref="M3:U3"/>
    <mergeCell ref="M5:U5"/>
    <mergeCell ref="M12:U12"/>
    <mergeCell ref="D23:L23"/>
    <mergeCell ref="M23:U2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8C591-9325-47A2-9AB8-E4A3176AD2B0}">
  <sheetPr>
    <tabColor rgb="FFB4DDE1"/>
  </sheetPr>
  <dimension ref="A1:V64"/>
  <sheetViews>
    <sheetView showGridLines="0" zoomScale="68" zoomScaleNormal="68" workbookViewId="0">
      <pane ySplit="6" topLeftCell="A7" activePane="bottomLeft" state="frozen"/>
      <selection pane="bottomLeft" activeCell="B17" sqref="B17"/>
    </sheetView>
  </sheetViews>
  <sheetFormatPr baseColWidth="10" defaultColWidth="29.81640625" defaultRowHeight="14.5"/>
  <cols>
    <col min="1" max="1" width="39.7265625" customWidth="1"/>
    <col min="2" max="2" width="37.1796875" customWidth="1"/>
    <col min="3" max="3" width="29.81640625" style="2" customWidth="1"/>
    <col min="4" max="4" width="29.81640625" customWidth="1"/>
    <col min="5" max="5" width="65.08984375" customWidth="1"/>
    <col min="6" max="6" width="29.81640625" customWidth="1"/>
    <col min="7" max="7" width="49.26953125" customWidth="1"/>
    <col min="8" max="8" width="49.36328125" customWidth="1"/>
    <col min="9" max="9" width="43.54296875" customWidth="1"/>
    <col min="10" max="10" width="29.81640625" customWidth="1"/>
    <col min="11" max="11" width="49.26953125" customWidth="1"/>
    <col min="12" max="12" width="29.81640625" style="3" customWidth="1"/>
    <col min="13" max="21" width="29.81640625" customWidth="1"/>
  </cols>
  <sheetData>
    <row r="1" spans="1:22" s="664" customFormat="1">
      <c r="A1" s="664" t="s">
        <v>405</v>
      </c>
    </row>
    <row r="2" spans="1:22" ht="18.5">
      <c r="A2" s="685" t="s">
        <v>333</v>
      </c>
      <c r="B2" s="685"/>
      <c r="C2" s="685"/>
      <c r="D2" s="685"/>
      <c r="E2" s="685"/>
      <c r="F2" s="685"/>
      <c r="G2" s="685"/>
      <c r="H2" s="685"/>
      <c r="I2" s="685"/>
      <c r="J2" s="685"/>
      <c r="K2" s="685"/>
      <c r="L2" s="685"/>
    </row>
    <row r="3" spans="1:22" ht="18.5">
      <c r="A3" s="665" t="s">
        <v>132</v>
      </c>
      <c r="B3" s="665"/>
      <c r="C3" s="665"/>
      <c r="D3" s="689" t="s">
        <v>133</v>
      </c>
      <c r="E3" s="689"/>
      <c r="F3" s="689"/>
      <c r="G3" s="689"/>
      <c r="H3" s="689"/>
      <c r="I3" s="689"/>
      <c r="J3" s="689"/>
      <c r="K3" s="689"/>
      <c r="L3" s="689"/>
    </row>
    <row r="4" spans="1:22" ht="43" customHeight="1">
      <c r="A4" s="62"/>
      <c r="B4" s="62"/>
      <c r="C4" s="62"/>
      <c r="D4" s="456"/>
      <c r="E4" s="456"/>
      <c r="F4" s="456"/>
      <c r="G4" s="456"/>
      <c r="H4" s="456"/>
      <c r="I4" s="456"/>
      <c r="J4" s="456"/>
      <c r="K4" s="456"/>
      <c r="L4" s="456"/>
    </row>
    <row r="5" spans="1:22" ht="18.5">
      <c r="A5" s="1000" t="s">
        <v>132</v>
      </c>
      <c r="B5" s="1000"/>
      <c r="C5" s="1000"/>
      <c r="D5" s="1017" t="s">
        <v>530</v>
      </c>
      <c r="E5" s="1017"/>
      <c r="F5" s="1017"/>
      <c r="G5" s="1017"/>
      <c r="H5" s="1017"/>
      <c r="I5" s="1017"/>
      <c r="J5" s="1017"/>
      <c r="K5" s="1017"/>
      <c r="L5" s="1017"/>
      <c r="M5" s="1016" t="s">
        <v>133</v>
      </c>
      <c r="N5" s="1016"/>
      <c r="O5" s="1016"/>
      <c r="P5" s="1016"/>
      <c r="Q5" s="1016"/>
      <c r="R5" s="1016"/>
      <c r="S5" s="1016"/>
      <c r="T5" s="1016"/>
      <c r="U5" s="1016"/>
      <c r="V5" s="457" t="s">
        <v>538</v>
      </c>
    </row>
    <row r="6" spans="1:22" ht="16">
      <c r="A6" s="540" t="s">
        <v>134</v>
      </c>
      <c r="B6" s="540" t="s">
        <v>135</v>
      </c>
      <c r="C6" s="540" t="s">
        <v>114</v>
      </c>
      <c r="D6" s="458" t="s">
        <v>177</v>
      </c>
      <c r="E6" s="458" t="s">
        <v>152</v>
      </c>
      <c r="F6" s="458" t="s">
        <v>151</v>
      </c>
      <c r="G6" s="458" t="s">
        <v>153</v>
      </c>
      <c r="H6" s="458" t="s">
        <v>154</v>
      </c>
      <c r="I6" s="458" t="s">
        <v>155</v>
      </c>
      <c r="J6" s="458" t="s">
        <v>156</v>
      </c>
      <c r="K6" s="458" t="s">
        <v>408</v>
      </c>
      <c r="L6" s="458" t="s">
        <v>157</v>
      </c>
      <c r="M6" s="459" t="s">
        <v>177</v>
      </c>
      <c r="N6" s="459" t="s">
        <v>152</v>
      </c>
      <c r="O6" s="459" t="s">
        <v>151</v>
      </c>
      <c r="P6" s="459" t="s">
        <v>153</v>
      </c>
      <c r="Q6" s="459" t="s">
        <v>154</v>
      </c>
      <c r="R6" s="459" t="s">
        <v>155</v>
      </c>
      <c r="S6" s="459" t="s">
        <v>156</v>
      </c>
      <c r="T6" s="459" t="s">
        <v>408</v>
      </c>
      <c r="U6" s="459" t="s">
        <v>157</v>
      </c>
      <c r="V6" s="460" t="s">
        <v>177</v>
      </c>
    </row>
    <row r="7" spans="1:22" ht="18.5">
      <c r="A7" s="1000" t="s">
        <v>65</v>
      </c>
      <c r="B7" s="1000"/>
      <c r="C7" s="1000"/>
      <c r="D7" s="453"/>
      <c r="E7" s="453"/>
      <c r="F7" s="453"/>
      <c r="G7" s="453"/>
      <c r="H7" s="453"/>
      <c r="I7" s="453"/>
      <c r="J7" s="453"/>
      <c r="K7" s="453"/>
      <c r="L7" s="453"/>
      <c r="M7" s="453"/>
      <c r="N7" s="453"/>
      <c r="O7" s="453"/>
      <c r="P7" s="453"/>
      <c r="Q7" s="453"/>
      <c r="R7" s="453"/>
      <c r="S7" s="453"/>
      <c r="T7" s="453"/>
      <c r="U7" s="453"/>
      <c r="V7" s="453"/>
    </row>
    <row r="8" spans="1:22" ht="18.5">
      <c r="A8" s="1013" t="s">
        <v>334</v>
      </c>
      <c r="B8" s="422" t="s">
        <v>335</v>
      </c>
      <c r="C8" s="461"/>
      <c r="D8" s="461"/>
      <c r="E8" s="461"/>
      <c r="F8" s="461"/>
      <c r="G8" s="461"/>
      <c r="H8" s="461"/>
      <c r="I8" s="461"/>
      <c r="J8" s="461"/>
      <c r="K8" s="461"/>
      <c r="L8" s="461"/>
      <c r="M8" s="461"/>
      <c r="N8" s="461"/>
      <c r="O8" s="461"/>
      <c r="P8" s="461"/>
      <c r="Q8" s="461"/>
      <c r="R8" s="461"/>
      <c r="S8" s="461"/>
      <c r="T8" s="461"/>
      <c r="U8" s="461"/>
      <c r="V8" s="461"/>
    </row>
    <row r="9" spans="1:22">
      <c r="A9" s="1013"/>
      <c r="B9" s="462" t="s">
        <v>336</v>
      </c>
      <c r="C9" s="462" t="s">
        <v>337</v>
      </c>
      <c r="D9" s="463">
        <f>SUM(E9:L9)</f>
        <v>181961.7</v>
      </c>
      <c r="E9" s="541">
        <v>4644.7</v>
      </c>
      <c r="F9" s="541">
        <v>51380.2</v>
      </c>
      <c r="G9" s="541">
        <v>47219.8</v>
      </c>
      <c r="H9" s="541">
        <v>2132</v>
      </c>
      <c r="I9" s="541">
        <v>11736.8</v>
      </c>
      <c r="J9" s="541">
        <v>1358.9</v>
      </c>
      <c r="K9" s="541">
        <v>25755.200000000001</v>
      </c>
      <c r="L9" s="542">
        <v>37734.1</v>
      </c>
      <c r="M9" s="463">
        <f>SUM(N9:U9)</f>
        <v>182730.29506999999</v>
      </c>
      <c r="N9" s="464">
        <v>4060</v>
      </c>
      <c r="O9" s="464">
        <v>41616.101970000003</v>
      </c>
      <c r="P9" s="464">
        <v>49808.692999999999</v>
      </c>
      <c r="Q9" s="464">
        <v>1309.0441000000001</v>
      </c>
      <c r="R9" s="464">
        <v>10244.339999999998</v>
      </c>
      <c r="S9" s="464">
        <v>1206.174</v>
      </c>
      <c r="T9" s="464">
        <v>30815.651999999998</v>
      </c>
      <c r="U9" s="464">
        <v>43670.29</v>
      </c>
      <c r="V9" s="464">
        <v>126370</v>
      </c>
    </row>
    <row r="10" spans="1:22">
      <c r="A10" s="1013"/>
      <c r="B10" s="462" t="s">
        <v>338</v>
      </c>
      <c r="C10" s="462" t="s">
        <v>337</v>
      </c>
      <c r="D10" s="463">
        <f>SUM(E10:L10)</f>
        <v>131842.1</v>
      </c>
      <c r="E10" s="541">
        <v>12303.3</v>
      </c>
      <c r="F10" s="541">
        <v>61852.9</v>
      </c>
      <c r="G10" s="541">
        <v>5538.9</v>
      </c>
      <c r="H10" s="541">
        <v>4150.5</v>
      </c>
      <c r="I10" s="541">
        <v>1585.1</v>
      </c>
      <c r="J10" s="541">
        <v>15473.8</v>
      </c>
      <c r="K10" s="543">
        <v>777.1</v>
      </c>
      <c r="L10" s="542">
        <v>30160.5</v>
      </c>
      <c r="M10" s="463">
        <f>SUM(N10:U10)</f>
        <v>124975.989</v>
      </c>
      <c r="N10" s="464">
        <v>11267</v>
      </c>
      <c r="O10" s="464">
        <v>52198.599000000002</v>
      </c>
      <c r="P10" s="464">
        <v>7275.0400000000009</v>
      </c>
      <c r="Q10" s="464">
        <v>3989.66</v>
      </c>
      <c r="R10" s="464">
        <v>3074.27</v>
      </c>
      <c r="S10" s="464">
        <v>12610.749</v>
      </c>
      <c r="T10" s="464">
        <v>2172.5620000000004</v>
      </c>
      <c r="U10" s="464">
        <v>32388.108999999997</v>
      </c>
      <c r="V10" s="464">
        <v>153059</v>
      </c>
    </row>
    <row r="11" spans="1:22">
      <c r="A11" s="1013"/>
      <c r="B11" s="462" t="s">
        <v>339</v>
      </c>
      <c r="C11" s="462" t="s">
        <v>340</v>
      </c>
      <c r="D11" s="465">
        <f>SUM(E11:L11)</f>
        <v>313803.80000000005</v>
      </c>
      <c r="E11" s="465">
        <f>E10+E9</f>
        <v>16948</v>
      </c>
      <c r="F11" s="465">
        <f t="shared" ref="F11:L11" si="0">F10+F9</f>
        <v>113233.1</v>
      </c>
      <c r="G11" s="465">
        <f t="shared" si="0"/>
        <v>52758.700000000004</v>
      </c>
      <c r="H11" s="465">
        <f t="shared" si="0"/>
        <v>6282.5</v>
      </c>
      <c r="I11" s="465">
        <f t="shared" si="0"/>
        <v>13321.9</v>
      </c>
      <c r="J11" s="465">
        <f t="shared" si="0"/>
        <v>16832.7</v>
      </c>
      <c r="K11" s="465">
        <f t="shared" si="0"/>
        <v>26532.3</v>
      </c>
      <c r="L11" s="465">
        <f t="shared" si="0"/>
        <v>67894.600000000006</v>
      </c>
      <c r="M11" s="465">
        <f>SUM(N11:U11)</f>
        <v>307706.28407000005</v>
      </c>
      <c r="N11" s="465">
        <v>15327</v>
      </c>
      <c r="O11" s="465">
        <v>93814.700970000005</v>
      </c>
      <c r="P11" s="465">
        <v>57083.733</v>
      </c>
      <c r="Q11" s="465">
        <v>5298.7040999999999</v>
      </c>
      <c r="R11" s="465">
        <v>13318.61</v>
      </c>
      <c r="S11" s="465">
        <v>13816.922999999999</v>
      </c>
      <c r="T11" s="465">
        <v>32988.214</v>
      </c>
      <c r="U11" s="465">
        <v>76058.399000000005</v>
      </c>
      <c r="V11" s="465">
        <f>V10+V9</f>
        <v>279429</v>
      </c>
    </row>
    <row r="12" spans="1:22">
      <c r="A12" s="1013"/>
      <c r="B12" s="462" t="s">
        <v>341</v>
      </c>
      <c r="C12" s="462" t="s">
        <v>116</v>
      </c>
      <c r="D12" s="462">
        <v>46</v>
      </c>
      <c r="E12" s="462"/>
      <c r="F12" s="462"/>
      <c r="G12" s="462"/>
      <c r="H12" s="462"/>
      <c r="I12" s="462"/>
      <c r="J12" s="462"/>
      <c r="K12" s="462"/>
      <c r="L12" s="462"/>
      <c r="M12" s="462">
        <v>46</v>
      </c>
      <c r="N12" s="462">
        <v>74</v>
      </c>
      <c r="O12" s="462">
        <v>43</v>
      </c>
      <c r="P12" s="462">
        <v>35</v>
      </c>
      <c r="Q12" s="462">
        <v>15</v>
      </c>
      <c r="R12" s="462">
        <v>20</v>
      </c>
      <c r="S12" s="462">
        <v>47</v>
      </c>
      <c r="T12" s="462">
        <v>98</v>
      </c>
      <c r="U12" s="462">
        <v>36</v>
      </c>
      <c r="V12" s="466">
        <f>(133573)/V11</f>
        <v>0.47802125047865468</v>
      </c>
    </row>
    <row r="13" spans="1:22" ht="18.5">
      <c r="A13" s="1012" t="s">
        <v>67</v>
      </c>
      <c r="B13" s="1012"/>
      <c r="C13" s="1012"/>
      <c r="D13" s="467"/>
      <c r="E13" s="468"/>
      <c r="F13" s="468"/>
      <c r="G13" s="468"/>
      <c r="H13" s="468"/>
      <c r="I13" s="468"/>
      <c r="J13" s="468"/>
      <c r="K13" s="468"/>
      <c r="L13" s="468"/>
      <c r="M13" s="467"/>
      <c r="N13" s="468"/>
      <c r="O13" s="468"/>
      <c r="P13" s="468"/>
      <c r="Q13" s="468"/>
      <c r="R13" s="468"/>
      <c r="S13" s="468"/>
      <c r="T13" s="468"/>
      <c r="U13" s="468"/>
      <c r="V13" s="468"/>
    </row>
    <row r="14" spans="1:22" ht="18.5">
      <c r="A14" s="1014" t="s">
        <v>342</v>
      </c>
      <c r="B14" s="1015" t="s">
        <v>336</v>
      </c>
      <c r="C14" s="1015"/>
      <c r="D14" s="469"/>
      <c r="E14" s="461"/>
      <c r="F14" s="461"/>
      <c r="G14" s="461"/>
      <c r="H14" s="461"/>
      <c r="I14" s="461"/>
      <c r="J14" s="461"/>
      <c r="K14" s="461"/>
      <c r="L14" s="461"/>
      <c r="M14" s="469"/>
      <c r="N14" s="461"/>
      <c r="O14" s="461"/>
      <c r="P14" s="461"/>
      <c r="Q14" s="461"/>
      <c r="R14" s="461"/>
      <c r="S14" s="461"/>
      <c r="T14" s="461"/>
      <c r="U14" s="461"/>
      <c r="V14" s="461"/>
    </row>
    <row r="15" spans="1:22">
      <c r="A15" s="1014"/>
      <c r="B15" s="462" t="s">
        <v>343</v>
      </c>
      <c r="C15" s="462" t="s">
        <v>337</v>
      </c>
      <c r="D15" s="465">
        <f>SUM(E15:L15)</f>
        <v>70405</v>
      </c>
      <c r="E15" s="541">
        <v>1433.7</v>
      </c>
      <c r="F15" s="541">
        <v>40527.9</v>
      </c>
      <c r="G15" s="543">
        <v>38.1</v>
      </c>
      <c r="H15" s="543">
        <v>822.6</v>
      </c>
      <c r="I15" s="543">
        <v>167.8</v>
      </c>
      <c r="J15" s="543">
        <v>805.7</v>
      </c>
      <c r="K15" s="541">
        <v>23816.9</v>
      </c>
      <c r="L15" s="542">
        <v>2792.3</v>
      </c>
      <c r="M15" s="465">
        <f>SUM(N15:U15)</f>
        <v>75148.493000000002</v>
      </c>
      <c r="N15" s="465">
        <v>2019</v>
      </c>
      <c r="O15" s="465">
        <v>23062.525000000001</v>
      </c>
      <c r="P15" s="465">
        <v>16405.402999999998</v>
      </c>
      <c r="Q15" s="465">
        <v>42.12</v>
      </c>
      <c r="R15" s="465">
        <v>537.30999999999995</v>
      </c>
      <c r="S15" s="465">
        <v>744.77499999999998</v>
      </c>
      <c r="T15" s="465">
        <v>29388.34</v>
      </c>
      <c r="U15" s="465">
        <v>2949.02</v>
      </c>
      <c r="V15" s="544">
        <v>75471</v>
      </c>
    </row>
    <row r="16" spans="1:22">
      <c r="A16" s="1014"/>
      <c r="B16" s="462" t="s">
        <v>344</v>
      </c>
      <c r="C16" s="462" t="s">
        <v>337</v>
      </c>
      <c r="D16" s="465">
        <f>SUM(E16:L16)</f>
        <v>5934.7</v>
      </c>
      <c r="E16" s="541">
        <v>2298.6</v>
      </c>
      <c r="F16" s="543">
        <v>761.3</v>
      </c>
      <c r="G16" s="543">
        <v>684</v>
      </c>
      <c r="H16" s="543">
        <v>576</v>
      </c>
      <c r="I16" s="543">
        <v>914.6</v>
      </c>
      <c r="J16" s="543"/>
      <c r="K16" s="543">
        <v>24</v>
      </c>
      <c r="L16" s="545">
        <v>676.2</v>
      </c>
      <c r="M16" s="465">
        <f>SUM(N16:U16)</f>
        <v>4061.09</v>
      </c>
      <c r="N16" s="465">
        <v>2041</v>
      </c>
      <c r="O16" s="465">
        <v>446.77</v>
      </c>
      <c r="P16" s="465" t="s">
        <v>115</v>
      </c>
      <c r="Q16" s="465">
        <v>589.62</v>
      </c>
      <c r="R16" s="465" t="s">
        <v>115</v>
      </c>
      <c r="S16" s="465" t="s">
        <v>115</v>
      </c>
      <c r="T16" s="465">
        <v>15.01</v>
      </c>
      <c r="U16" s="465">
        <v>968.69</v>
      </c>
      <c r="V16" s="544">
        <v>4959</v>
      </c>
    </row>
    <row r="17" spans="1:22" ht="29">
      <c r="A17" s="1014"/>
      <c r="B17" s="462" t="s">
        <v>546</v>
      </c>
      <c r="C17" s="462" t="s">
        <v>337</v>
      </c>
      <c r="D17" s="465">
        <f>SUM(E17:L17)</f>
        <v>76339.700000000012</v>
      </c>
      <c r="E17" s="465">
        <f>E16+E15</f>
        <v>3732.3</v>
      </c>
      <c r="F17" s="465">
        <f t="shared" ref="F17:L17" si="1">F16+F15</f>
        <v>41289.200000000004</v>
      </c>
      <c r="G17" s="465">
        <f t="shared" si="1"/>
        <v>722.1</v>
      </c>
      <c r="H17" s="465">
        <f t="shared" si="1"/>
        <v>1398.6</v>
      </c>
      <c r="I17" s="465">
        <f t="shared" si="1"/>
        <v>1082.4000000000001</v>
      </c>
      <c r="J17" s="465">
        <f t="shared" si="1"/>
        <v>805.7</v>
      </c>
      <c r="K17" s="465">
        <f t="shared" si="1"/>
        <v>23840.9</v>
      </c>
      <c r="L17" s="465">
        <f t="shared" si="1"/>
        <v>3468.5</v>
      </c>
      <c r="M17" s="465">
        <f>SUM(N17:U17)</f>
        <v>79209.582999999999</v>
      </c>
      <c r="N17" s="465">
        <f>SUM(N15:N16)</f>
        <v>4060</v>
      </c>
      <c r="O17" s="465">
        <f t="shared" ref="O17:Q17" si="2">SUM(O15:O16)</f>
        <v>23509.295000000002</v>
      </c>
      <c r="P17" s="465">
        <f t="shared" si="2"/>
        <v>16405.402999999998</v>
      </c>
      <c r="Q17" s="465">
        <f t="shared" si="2"/>
        <v>631.74</v>
      </c>
      <c r="R17" s="465">
        <f>SUM(R15:R16)</f>
        <v>537.30999999999995</v>
      </c>
      <c r="S17" s="465">
        <f t="shared" ref="S17" si="3">SUM(S15:S16)</f>
        <v>744.77499999999998</v>
      </c>
      <c r="T17" s="465">
        <f t="shared" ref="T17" si="4">SUM(T15:T16)</f>
        <v>29403.35</v>
      </c>
      <c r="U17" s="465">
        <f t="shared" ref="U17" si="5">SUM(U15:U16)</f>
        <v>3917.71</v>
      </c>
      <c r="V17" s="465">
        <f>V16+V15</f>
        <v>80430</v>
      </c>
    </row>
    <row r="18" spans="1:22" ht="18.5">
      <c r="A18" s="1014"/>
      <c r="B18" s="1015" t="s">
        <v>338</v>
      </c>
      <c r="C18" s="1015"/>
      <c r="D18" s="469"/>
      <c r="E18" s="469"/>
      <c r="F18" s="469"/>
      <c r="G18" s="469"/>
      <c r="H18" s="469"/>
      <c r="I18" s="469"/>
      <c r="J18" s="469"/>
      <c r="K18" s="469"/>
      <c r="L18" s="469"/>
      <c r="M18" s="469"/>
      <c r="N18" s="469"/>
      <c r="O18" s="469"/>
      <c r="P18" s="469"/>
      <c r="Q18" s="469"/>
      <c r="R18" s="469"/>
      <c r="S18" s="469"/>
      <c r="T18" s="469"/>
      <c r="U18" s="469"/>
      <c r="V18" s="469"/>
    </row>
    <row r="19" spans="1:22">
      <c r="A19" s="1014"/>
      <c r="B19" s="462" t="s">
        <v>343</v>
      </c>
      <c r="C19" s="462" t="s">
        <v>337</v>
      </c>
      <c r="D19" s="465">
        <f>SUM(E19:L19)</f>
        <v>63303.100000000006</v>
      </c>
      <c r="E19" s="546">
        <v>7158</v>
      </c>
      <c r="F19" s="546">
        <v>8253.5</v>
      </c>
      <c r="G19" s="546">
        <v>2987</v>
      </c>
      <c r="H19" s="546">
        <v>1519.9</v>
      </c>
      <c r="I19" s="546">
        <v>3730</v>
      </c>
      <c r="J19" s="546">
        <v>8947.2999999999993</v>
      </c>
      <c r="K19" s="546">
        <v>407.6</v>
      </c>
      <c r="L19" s="546">
        <v>30299.8</v>
      </c>
      <c r="M19" s="465">
        <f>SUM(N19:U19)</f>
        <v>58139.021000000008</v>
      </c>
      <c r="N19" s="465">
        <v>5829.53</v>
      </c>
      <c r="O19" s="465">
        <v>15577.49</v>
      </c>
      <c r="P19" s="465">
        <v>3480.65</v>
      </c>
      <c r="Q19" s="465">
        <v>128.95699999999999</v>
      </c>
      <c r="R19" s="465">
        <v>2129.36</v>
      </c>
      <c r="S19" s="465">
        <v>5699.69</v>
      </c>
      <c r="T19" s="465">
        <v>2830.8539999999998</v>
      </c>
      <c r="U19" s="465">
        <v>22462.49</v>
      </c>
      <c r="V19" s="544">
        <v>39177</v>
      </c>
    </row>
    <row r="20" spans="1:22">
      <c r="A20" s="1014"/>
      <c r="B20" s="462" t="s">
        <v>345</v>
      </c>
      <c r="C20" s="462" t="s">
        <v>337</v>
      </c>
      <c r="D20" s="465">
        <f>SUM(E20:L20)</f>
        <v>1232.8999999999999</v>
      </c>
      <c r="E20" s="546"/>
      <c r="F20" s="546">
        <v>1136.0999999999999</v>
      </c>
      <c r="G20" s="546"/>
      <c r="H20" s="546">
        <v>52.2</v>
      </c>
      <c r="I20" s="546"/>
      <c r="J20" s="546">
        <v>35.799999999999997</v>
      </c>
      <c r="K20" s="546"/>
      <c r="L20" s="546">
        <v>8.8000000000000007</v>
      </c>
      <c r="M20" s="465">
        <f>SUM(N20:U20)</f>
        <v>940.48800000000006</v>
      </c>
      <c r="N20" s="465">
        <v>16.399999999999999</v>
      </c>
      <c r="O20" s="465">
        <v>809.28800000000001</v>
      </c>
      <c r="P20" s="465" t="s">
        <v>115</v>
      </c>
      <c r="Q20" s="465">
        <v>39.485999999999997</v>
      </c>
      <c r="R20" s="465" t="s">
        <v>115</v>
      </c>
      <c r="S20" s="465">
        <v>19.291</v>
      </c>
      <c r="T20" s="465" t="s">
        <v>115</v>
      </c>
      <c r="U20" s="465">
        <v>56.023000000000003</v>
      </c>
      <c r="V20" s="547">
        <v>472</v>
      </c>
    </row>
    <row r="21" spans="1:22">
      <c r="A21" s="1014"/>
      <c r="B21" s="462" t="s">
        <v>344</v>
      </c>
      <c r="C21" s="462" t="s">
        <v>337</v>
      </c>
      <c r="D21" s="465">
        <f>SUM(E21:L21)</f>
        <v>95.7</v>
      </c>
      <c r="E21" s="546"/>
      <c r="F21" s="546"/>
      <c r="G21" s="546"/>
      <c r="H21" s="546"/>
      <c r="I21" s="546"/>
      <c r="J21" s="546"/>
      <c r="K21" s="546"/>
      <c r="L21" s="546">
        <v>95.7</v>
      </c>
      <c r="M21" s="465">
        <f>SUM(N21:U21)</f>
        <v>1120.27</v>
      </c>
      <c r="N21" s="465" t="s">
        <v>115</v>
      </c>
      <c r="O21" s="465" t="s">
        <v>115</v>
      </c>
      <c r="P21" s="465" t="s">
        <v>115</v>
      </c>
      <c r="Q21" s="465" t="s">
        <v>115</v>
      </c>
      <c r="R21" s="465" t="s">
        <v>115</v>
      </c>
      <c r="S21" s="465" t="s">
        <v>115</v>
      </c>
      <c r="T21" s="465" t="s">
        <v>115</v>
      </c>
      <c r="U21" s="465">
        <v>1120.27</v>
      </c>
      <c r="V21" s="544">
        <v>2405</v>
      </c>
    </row>
    <row r="22" spans="1:22">
      <c r="A22" s="1014"/>
      <c r="B22" s="462" t="s">
        <v>346</v>
      </c>
      <c r="C22" s="462" t="s">
        <v>337</v>
      </c>
      <c r="D22" s="465">
        <f>SUM(E22:L22)</f>
        <v>27955.440000000002</v>
      </c>
      <c r="E22" s="546">
        <v>1644</v>
      </c>
      <c r="F22" s="546">
        <v>25580.54</v>
      </c>
      <c r="G22" s="546"/>
      <c r="H22" s="546"/>
      <c r="I22" s="546"/>
      <c r="J22" s="546">
        <v>540</v>
      </c>
      <c r="K22" s="546"/>
      <c r="L22" s="546">
        <v>190.9</v>
      </c>
      <c r="M22" s="465">
        <f>SUM(N22:U22)</f>
        <v>1559.9399999999998</v>
      </c>
      <c r="N22" s="465">
        <v>1380.1</v>
      </c>
      <c r="O22" s="465">
        <v>0</v>
      </c>
      <c r="P22" s="465">
        <v>0</v>
      </c>
      <c r="Q22" s="465">
        <v>0</v>
      </c>
      <c r="R22" s="465">
        <v>0</v>
      </c>
      <c r="S22" s="465">
        <v>0</v>
      </c>
      <c r="T22" s="465">
        <v>179.84</v>
      </c>
      <c r="U22" s="465">
        <v>0</v>
      </c>
      <c r="V22" s="465">
        <f>2728+112+8249</f>
        <v>11089</v>
      </c>
    </row>
    <row r="23" spans="1:22" ht="29">
      <c r="A23" s="1014"/>
      <c r="B23" s="462" t="s">
        <v>347</v>
      </c>
      <c r="C23" s="462" t="s">
        <v>337</v>
      </c>
      <c r="D23" s="465">
        <f>SUM(E23:L23)</f>
        <v>92587.11</v>
      </c>
      <c r="E23" s="546">
        <v>8801.9599999999991</v>
      </c>
      <c r="F23" s="546">
        <v>34970.160000000003</v>
      </c>
      <c r="G23" s="546">
        <v>2987.03</v>
      </c>
      <c r="H23" s="546">
        <v>1572.12</v>
      </c>
      <c r="I23" s="546">
        <v>3729.99</v>
      </c>
      <c r="J23" s="546">
        <v>9523.06</v>
      </c>
      <c r="K23" s="546">
        <v>407.62</v>
      </c>
      <c r="L23" s="546">
        <v>30595.17</v>
      </c>
      <c r="M23" s="465">
        <f>SUM(N23:U23)</f>
        <v>61759.719000000005</v>
      </c>
      <c r="N23" s="465">
        <f>SUM(N19:N22)</f>
        <v>7226.0299999999988</v>
      </c>
      <c r="O23" s="465">
        <f>SUM(O19:O22)</f>
        <v>16386.777999999998</v>
      </c>
      <c r="P23" s="465">
        <f t="shared" ref="P23:U23" si="6">SUM(P19:P22)</f>
        <v>3480.65</v>
      </c>
      <c r="Q23" s="465">
        <f t="shared" si="6"/>
        <v>168.44299999999998</v>
      </c>
      <c r="R23" s="465">
        <f t="shared" si="6"/>
        <v>2129.36</v>
      </c>
      <c r="S23" s="465">
        <f t="shared" si="6"/>
        <v>5718.9809999999998</v>
      </c>
      <c r="T23" s="465">
        <f t="shared" si="6"/>
        <v>3010.694</v>
      </c>
      <c r="U23" s="465">
        <f t="shared" si="6"/>
        <v>23638.783000000003</v>
      </c>
      <c r="V23" s="465">
        <f>V22+V21+V20+V19</f>
        <v>53143</v>
      </c>
    </row>
    <row r="24" spans="1:22" ht="18.5">
      <c r="A24" s="1012" t="s">
        <v>69</v>
      </c>
      <c r="B24" s="1012"/>
      <c r="C24" s="1012"/>
      <c r="D24" s="470"/>
      <c r="E24" s="470"/>
      <c r="F24" s="470"/>
      <c r="G24" s="470"/>
      <c r="H24" s="470"/>
      <c r="I24" s="470"/>
      <c r="J24" s="470"/>
      <c r="K24" s="470"/>
      <c r="L24" s="468"/>
      <c r="M24" s="470"/>
      <c r="N24" s="470"/>
      <c r="O24" s="470"/>
      <c r="P24" s="470"/>
      <c r="Q24" s="470"/>
      <c r="R24" s="470"/>
      <c r="S24" s="470"/>
      <c r="T24" s="470"/>
      <c r="U24" s="470"/>
      <c r="V24" s="468"/>
    </row>
    <row r="25" spans="1:22" ht="18.5">
      <c r="A25" s="1014" t="s">
        <v>68</v>
      </c>
      <c r="B25" s="1015" t="s">
        <v>336</v>
      </c>
      <c r="C25" s="1015"/>
      <c r="D25" s="461"/>
      <c r="E25" s="471"/>
      <c r="F25" s="471"/>
      <c r="G25" s="471"/>
      <c r="H25" s="471"/>
      <c r="I25" s="471"/>
      <c r="J25" s="471"/>
      <c r="K25" s="471"/>
      <c r="L25" s="461"/>
      <c r="M25" s="471"/>
      <c r="N25" s="471"/>
      <c r="O25" s="471"/>
      <c r="P25" s="471"/>
      <c r="Q25" s="471"/>
      <c r="R25" s="471"/>
      <c r="S25" s="471"/>
      <c r="T25" s="471"/>
      <c r="U25" s="471"/>
      <c r="V25" s="461"/>
    </row>
    <row r="26" spans="1:22" ht="29">
      <c r="A26" s="1014"/>
      <c r="B26" s="462" t="s">
        <v>348</v>
      </c>
      <c r="C26" s="462" t="s">
        <v>337</v>
      </c>
      <c r="D26" s="462">
        <f>SUM(E26:L26)</f>
        <v>105690.29999999999</v>
      </c>
      <c r="E26" s="548">
        <v>917.5</v>
      </c>
      <c r="F26" s="549">
        <v>10094.700000000001</v>
      </c>
      <c r="G26" s="549">
        <v>46497.8</v>
      </c>
      <c r="H26" s="548">
        <v>192.6</v>
      </c>
      <c r="I26" s="549">
        <v>10654.4</v>
      </c>
      <c r="J26" s="548">
        <v>390.4</v>
      </c>
      <c r="K26" s="549">
        <v>1983.7</v>
      </c>
      <c r="L26" s="550">
        <v>34959.199999999997</v>
      </c>
      <c r="M26" s="472">
        <f>SUM(N26:U26)</f>
        <v>103366.98196999999</v>
      </c>
      <c r="N26" s="472">
        <v>0</v>
      </c>
      <c r="O26" s="472">
        <v>18082.806970000001</v>
      </c>
      <c r="P26" s="472">
        <v>33403.29</v>
      </c>
      <c r="Q26" s="472">
        <v>672.19</v>
      </c>
      <c r="R26" s="472">
        <v>9707.0300000000007</v>
      </c>
      <c r="S26" s="472">
        <v>461.399</v>
      </c>
      <c r="T26" s="472">
        <v>1287.6859999999999</v>
      </c>
      <c r="U26" s="472">
        <v>39752.58</v>
      </c>
      <c r="V26" s="462">
        <v>118968</v>
      </c>
    </row>
    <row r="27" spans="1:22" ht="18.5">
      <c r="A27" s="1014"/>
      <c r="B27" s="1015" t="s">
        <v>338</v>
      </c>
      <c r="C27" s="1015"/>
      <c r="D27" s="461"/>
      <c r="E27" s="471"/>
      <c r="F27" s="471"/>
      <c r="G27" s="471"/>
      <c r="H27" s="471"/>
      <c r="I27" s="471"/>
      <c r="J27" s="471"/>
      <c r="K27" s="471"/>
      <c r="L27" s="461"/>
      <c r="M27" s="471"/>
      <c r="N27" s="471"/>
      <c r="O27" s="471"/>
      <c r="P27" s="471"/>
      <c r="Q27" s="471"/>
      <c r="R27" s="471"/>
      <c r="S27" s="471"/>
      <c r="T27" s="471"/>
      <c r="U27" s="471"/>
      <c r="V27" s="461"/>
    </row>
    <row r="28" spans="1:22" ht="29">
      <c r="A28" s="1014"/>
      <c r="B28" s="462" t="s">
        <v>349</v>
      </c>
      <c r="C28" s="462" t="s">
        <v>337</v>
      </c>
      <c r="D28" s="462">
        <f>SUM(E28:L28)</f>
        <v>55054</v>
      </c>
      <c r="E28" s="549">
        <v>4534.3999999999996</v>
      </c>
      <c r="F28" s="549">
        <v>31701.599999999999</v>
      </c>
      <c r="G28" s="549">
        <v>2277.5</v>
      </c>
      <c r="H28" s="548">
        <v>798.2</v>
      </c>
      <c r="I28" s="548">
        <v>637</v>
      </c>
      <c r="J28" s="549">
        <v>8567.2999999999993</v>
      </c>
      <c r="K28" s="548">
        <v>476.3</v>
      </c>
      <c r="L28" s="550">
        <v>6061.7</v>
      </c>
      <c r="M28" s="472">
        <f>SUM(N28:U28)</f>
        <v>65320.363999999987</v>
      </c>
      <c r="N28" s="472">
        <v>3495</v>
      </c>
      <c r="O28" s="472">
        <v>42025.964999999997</v>
      </c>
      <c r="P28" s="472">
        <v>2800.84</v>
      </c>
      <c r="Q28" s="472">
        <v>693.52</v>
      </c>
      <c r="R28" s="472">
        <v>2241.6999999999998</v>
      </c>
      <c r="S28" s="472">
        <v>8367.6589999999997</v>
      </c>
      <c r="T28" s="472">
        <v>459.49</v>
      </c>
      <c r="U28" s="472">
        <v>5236.1899999999996</v>
      </c>
      <c r="V28" s="473">
        <f>V10-V23</f>
        <v>99916</v>
      </c>
    </row>
    <row r="29" spans="1:22" ht="18.5">
      <c r="A29" s="1012" t="s">
        <v>350</v>
      </c>
      <c r="B29" s="1012"/>
      <c r="C29" s="1012"/>
      <c r="D29" s="468"/>
      <c r="E29" s="470"/>
      <c r="F29" s="470"/>
      <c r="G29" s="470"/>
      <c r="H29" s="470"/>
      <c r="I29" s="470"/>
      <c r="J29" s="470"/>
      <c r="K29" s="470"/>
      <c r="L29" s="468"/>
      <c r="M29" s="470"/>
      <c r="N29" s="470"/>
      <c r="O29" s="470"/>
      <c r="P29" s="470"/>
      <c r="Q29" s="470"/>
      <c r="R29" s="470"/>
      <c r="S29" s="470"/>
      <c r="T29" s="470"/>
      <c r="U29" s="470"/>
      <c r="V29" s="468"/>
    </row>
    <row r="30" spans="1:22" ht="16">
      <c r="A30" s="514" t="s">
        <v>79</v>
      </c>
      <c r="B30" s="515" t="s">
        <v>351</v>
      </c>
      <c r="C30" s="515" t="s">
        <v>262</v>
      </c>
      <c r="D30" s="515">
        <v>11</v>
      </c>
      <c r="E30" s="516">
        <v>0</v>
      </c>
      <c r="F30" s="516">
        <v>1</v>
      </c>
      <c r="G30" s="516">
        <v>0</v>
      </c>
      <c r="H30" s="516">
        <v>0</v>
      </c>
      <c r="I30" s="516">
        <v>3</v>
      </c>
      <c r="J30" s="472">
        <v>3</v>
      </c>
      <c r="K30" s="472">
        <v>0</v>
      </c>
      <c r="L30" s="462">
        <v>4</v>
      </c>
      <c r="M30" s="472">
        <v>11</v>
      </c>
      <c r="N30" s="472">
        <v>0</v>
      </c>
      <c r="O30" s="472">
        <v>1</v>
      </c>
      <c r="P30" s="472">
        <v>0</v>
      </c>
      <c r="Q30" s="472">
        <v>0</v>
      </c>
      <c r="R30" s="472">
        <v>3</v>
      </c>
      <c r="S30" s="472">
        <v>3</v>
      </c>
      <c r="T30" s="472">
        <v>0</v>
      </c>
      <c r="U30" s="472">
        <v>4</v>
      </c>
      <c r="V30" s="462">
        <v>11</v>
      </c>
    </row>
    <row r="31" spans="1:22">
      <c r="A31" s="517"/>
      <c r="B31" s="517"/>
      <c r="C31" s="518"/>
      <c r="D31" s="519"/>
      <c r="E31" s="517"/>
      <c r="F31" s="517"/>
      <c r="G31" s="517"/>
      <c r="H31" s="517"/>
      <c r="I31" s="517"/>
    </row>
    <row r="32" spans="1:22" ht="27" customHeight="1">
      <c r="A32" s="520"/>
      <c r="B32" s="646" t="s">
        <v>530</v>
      </c>
      <c r="C32" s="646"/>
      <c r="D32" s="646"/>
      <c r="E32" s="646"/>
      <c r="F32" s="646"/>
      <c r="G32" s="646"/>
      <c r="H32" s="646"/>
      <c r="I32" s="646"/>
      <c r="J32" s="510"/>
      <c r="K32" s="510"/>
      <c r="L32" s="510"/>
      <c r="M32" s="510"/>
      <c r="N32" s="510"/>
      <c r="O32" s="510"/>
      <c r="P32" s="510"/>
      <c r="Q32" s="510"/>
    </row>
    <row r="33" spans="1:17" ht="52.5" customHeight="1">
      <c r="A33" s="521"/>
      <c r="B33" s="647" t="s">
        <v>378</v>
      </c>
      <c r="C33" s="647" t="s">
        <v>379</v>
      </c>
      <c r="D33" s="647" t="s">
        <v>380</v>
      </c>
      <c r="E33" s="647" t="s">
        <v>381</v>
      </c>
      <c r="F33" s="647" t="s">
        <v>382</v>
      </c>
      <c r="G33" s="648" t="s">
        <v>594</v>
      </c>
      <c r="H33" s="647" t="s">
        <v>540</v>
      </c>
      <c r="I33" s="648" t="s">
        <v>541</v>
      </c>
      <c r="J33" s="501"/>
      <c r="K33" s="501"/>
      <c r="L33" s="501"/>
      <c r="M33" s="501"/>
      <c r="N33" s="501"/>
      <c r="O33" s="501"/>
      <c r="P33" s="501"/>
      <c r="Q33" s="11"/>
    </row>
    <row r="34" spans="1:17" ht="101.5" customHeight="1">
      <c r="A34" s="1018" t="s">
        <v>487</v>
      </c>
      <c r="B34" s="511" t="s">
        <v>456</v>
      </c>
      <c r="C34" s="512" t="s">
        <v>521</v>
      </c>
      <c r="D34" s="513" t="s">
        <v>383</v>
      </c>
      <c r="E34" s="512" t="s">
        <v>384</v>
      </c>
      <c r="F34" s="512" t="s">
        <v>385</v>
      </c>
      <c r="G34" s="511" t="s">
        <v>557</v>
      </c>
      <c r="H34" s="511" t="s">
        <v>558</v>
      </c>
      <c r="I34" s="551" t="s">
        <v>550</v>
      </c>
      <c r="J34" s="502"/>
      <c r="K34" s="503"/>
      <c r="L34" s="502"/>
      <c r="M34" s="504"/>
      <c r="N34" s="505"/>
      <c r="O34" s="506"/>
      <c r="P34" s="506"/>
      <c r="Q34" s="11"/>
    </row>
    <row r="35" spans="1:17" ht="29">
      <c r="A35" s="1018"/>
      <c r="B35" s="522" t="s">
        <v>457</v>
      </c>
      <c r="C35" s="523" t="s">
        <v>463</v>
      </c>
      <c r="D35" s="524" t="s">
        <v>383</v>
      </c>
      <c r="E35" s="523" t="s">
        <v>386</v>
      </c>
      <c r="F35" s="523" t="s">
        <v>387</v>
      </c>
      <c r="G35" s="522" t="s">
        <v>559</v>
      </c>
      <c r="H35" s="522" t="s">
        <v>560</v>
      </c>
      <c r="I35" s="552" t="s">
        <v>551</v>
      </c>
      <c r="J35" s="502"/>
      <c r="K35" s="507"/>
      <c r="L35" s="502"/>
      <c r="M35" s="504"/>
      <c r="N35" s="505"/>
      <c r="O35" s="506"/>
      <c r="P35" s="506"/>
      <c r="Q35" s="11"/>
    </row>
    <row r="36" spans="1:17" s="75" customFormat="1" ht="58">
      <c r="A36" s="1018"/>
      <c r="B36" s="511" t="s">
        <v>457</v>
      </c>
      <c r="C36" s="512" t="s">
        <v>464</v>
      </c>
      <c r="D36" s="513" t="s">
        <v>522</v>
      </c>
      <c r="E36" s="512" t="s">
        <v>524</v>
      </c>
      <c r="F36" s="512" t="s">
        <v>388</v>
      </c>
      <c r="G36" s="511" t="s">
        <v>559</v>
      </c>
      <c r="H36" s="511" t="s">
        <v>561</v>
      </c>
      <c r="I36" s="551" t="s">
        <v>552</v>
      </c>
      <c r="J36" s="502"/>
      <c r="K36" s="507"/>
      <c r="L36" s="502"/>
      <c r="M36" s="504"/>
      <c r="N36" s="508"/>
      <c r="O36" s="506"/>
      <c r="P36" s="506"/>
      <c r="Q36" s="509"/>
    </row>
    <row r="37" spans="1:17" s="75" customFormat="1" ht="58">
      <c r="A37" s="1018"/>
      <c r="B37" s="522" t="s">
        <v>457</v>
      </c>
      <c r="C37" s="523" t="s">
        <v>464</v>
      </c>
      <c r="D37" s="524" t="s">
        <v>383</v>
      </c>
      <c r="E37" s="523" t="s">
        <v>525</v>
      </c>
      <c r="F37" s="523" t="s">
        <v>389</v>
      </c>
      <c r="G37" s="522" t="s">
        <v>572</v>
      </c>
      <c r="H37" s="522" t="s">
        <v>573</v>
      </c>
      <c r="I37" s="552" t="s">
        <v>553</v>
      </c>
      <c r="J37" s="502"/>
      <c r="K37" s="507"/>
      <c r="L37" s="502"/>
      <c r="M37" s="504"/>
      <c r="N37" s="508"/>
      <c r="O37" s="506"/>
      <c r="P37" s="506"/>
      <c r="Q37" s="509"/>
    </row>
    <row r="38" spans="1:17">
      <c r="A38" s="1018"/>
      <c r="B38" s="1008" t="s">
        <v>458</v>
      </c>
      <c r="C38" s="1010" t="s">
        <v>465</v>
      </c>
      <c r="D38" s="1011" t="s">
        <v>383</v>
      </c>
      <c r="E38" s="1010" t="s">
        <v>390</v>
      </c>
      <c r="F38" s="1010" t="s">
        <v>391</v>
      </c>
      <c r="G38" s="1008" t="s">
        <v>563</v>
      </c>
      <c r="H38" s="1008" t="s">
        <v>562</v>
      </c>
      <c r="I38" s="1021" t="s">
        <v>554</v>
      </c>
      <c r="J38" s="502"/>
      <c r="K38" s="507"/>
      <c r="L38" s="502"/>
      <c r="M38" s="504"/>
      <c r="N38" s="505"/>
      <c r="O38" s="508"/>
      <c r="P38" s="508"/>
      <c r="Q38" s="11"/>
    </row>
    <row r="39" spans="1:17" ht="88.5" customHeight="1">
      <c r="A39" s="1018"/>
      <c r="B39" s="1008"/>
      <c r="C39" s="1010"/>
      <c r="D39" s="1011"/>
      <c r="E39" s="1010"/>
      <c r="F39" s="1010"/>
      <c r="G39" s="1008"/>
      <c r="H39" s="1008"/>
      <c r="I39" s="1021"/>
      <c r="J39" s="502"/>
      <c r="K39" s="507"/>
      <c r="L39" s="502"/>
      <c r="M39" s="504"/>
      <c r="N39" s="505"/>
      <c r="O39" s="508"/>
      <c r="P39" s="508"/>
      <c r="Q39" s="11"/>
    </row>
    <row r="40" spans="1:17" ht="135" customHeight="1">
      <c r="A40" s="1018"/>
      <c r="B40" s="1008"/>
      <c r="C40" s="1010"/>
      <c r="D40" s="1011"/>
      <c r="E40" s="1010"/>
      <c r="F40" s="1010"/>
      <c r="G40" s="1008"/>
      <c r="H40" s="1008"/>
      <c r="I40" s="1021"/>
      <c r="J40" s="502"/>
      <c r="K40" s="507"/>
      <c r="L40" s="502"/>
      <c r="M40" s="504"/>
      <c r="N40" s="505"/>
      <c r="O40" s="508"/>
      <c r="P40" s="508"/>
      <c r="Q40" s="11"/>
    </row>
    <row r="41" spans="1:17" ht="291" customHeight="1">
      <c r="A41" s="1018"/>
      <c r="B41" s="1008"/>
      <c r="C41" s="1010"/>
      <c r="D41" s="1011"/>
      <c r="E41" s="1010"/>
      <c r="F41" s="1010"/>
      <c r="G41" s="1008"/>
      <c r="H41" s="1008"/>
      <c r="I41" s="1021"/>
      <c r="J41" s="502"/>
      <c r="K41" s="507"/>
      <c r="L41" s="502"/>
      <c r="M41" s="504"/>
      <c r="N41" s="505"/>
      <c r="O41" s="508"/>
      <c r="P41" s="508"/>
      <c r="Q41" s="11"/>
    </row>
    <row r="42" spans="1:17" ht="133.5" customHeight="1">
      <c r="A42" s="1018"/>
      <c r="B42" s="522" t="s">
        <v>459</v>
      </c>
      <c r="C42" s="523" t="s">
        <v>465</v>
      </c>
      <c r="D42" s="524" t="s">
        <v>392</v>
      </c>
      <c r="E42" s="523" t="s">
        <v>393</v>
      </c>
      <c r="F42" s="523" t="s">
        <v>394</v>
      </c>
      <c r="G42" s="522" t="s">
        <v>571</v>
      </c>
      <c r="H42" s="522" t="s">
        <v>570</v>
      </c>
      <c r="I42" s="552" t="s">
        <v>555</v>
      </c>
      <c r="J42" s="502"/>
      <c r="K42" s="507"/>
      <c r="L42" s="502"/>
      <c r="M42" s="504"/>
      <c r="N42" s="505"/>
      <c r="O42" s="506"/>
      <c r="P42" s="506"/>
      <c r="Q42" s="11"/>
    </row>
    <row r="43" spans="1:17">
      <c r="A43" s="1018"/>
      <c r="B43" s="511" t="s">
        <v>459</v>
      </c>
      <c r="C43" s="512" t="s">
        <v>465</v>
      </c>
      <c r="D43" s="513" t="s">
        <v>395</v>
      </c>
      <c r="E43" s="512" t="s">
        <v>396</v>
      </c>
      <c r="F43" s="512" t="s">
        <v>397</v>
      </c>
      <c r="G43" s="511" t="s">
        <v>559</v>
      </c>
      <c r="H43" s="511" t="s">
        <v>559</v>
      </c>
      <c r="I43" s="551" t="s">
        <v>397</v>
      </c>
      <c r="J43" s="502"/>
      <c r="K43" s="507"/>
      <c r="L43" s="502"/>
      <c r="M43" s="504"/>
      <c r="N43" s="505"/>
      <c r="O43" s="506"/>
      <c r="P43" s="506"/>
      <c r="Q43" s="11"/>
    </row>
    <row r="44" spans="1:17" ht="129.5" customHeight="1">
      <c r="A44" s="1018"/>
      <c r="B44" s="1009" t="s">
        <v>460</v>
      </c>
      <c r="C44" s="1019" t="s">
        <v>466</v>
      </c>
      <c r="D44" s="1020" t="s">
        <v>383</v>
      </c>
      <c r="E44" s="1019" t="s">
        <v>386</v>
      </c>
      <c r="F44" s="1019" t="s">
        <v>398</v>
      </c>
      <c r="G44" s="1009" t="s">
        <v>565</v>
      </c>
      <c r="H44" s="1009" t="s">
        <v>564</v>
      </c>
      <c r="I44" s="1022" t="s">
        <v>556</v>
      </c>
      <c r="J44" s="502"/>
      <c r="K44" s="507"/>
      <c r="L44" s="502"/>
      <c r="M44" s="504"/>
      <c r="N44" s="505"/>
      <c r="O44" s="508"/>
      <c r="P44" s="508"/>
      <c r="Q44" s="11"/>
    </row>
    <row r="45" spans="1:17" ht="158.5" customHeight="1">
      <c r="A45" s="1018"/>
      <c r="B45" s="1009"/>
      <c r="C45" s="1019"/>
      <c r="D45" s="1020"/>
      <c r="E45" s="1019"/>
      <c r="F45" s="1019"/>
      <c r="G45" s="1009"/>
      <c r="H45" s="1009"/>
      <c r="I45" s="1022"/>
      <c r="J45" s="502"/>
      <c r="K45" s="507"/>
      <c r="L45" s="502"/>
      <c r="M45" s="504"/>
      <c r="N45" s="505"/>
      <c r="O45" s="508"/>
      <c r="P45" s="508"/>
      <c r="Q45" s="11"/>
    </row>
    <row r="46" spans="1:17">
      <c r="A46" s="1018"/>
      <c r="B46" s="1008" t="s">
        <v>461</v>
      </c>
      <c r="C46" s="1010" t="s">
        <v>466</v>
      </c>
      <c r="D46" s="1011" t="s">
        <v>399</v>
      </c>
      <c r="E46" s="1010" t="s">
        <v>526</v>
      </c>
      <c r="F46" s="1010" t="s">
        <v>400</v>
      </c>
      <c r="G46" s="1008" t="s">
        <v>559</v>
      </c>
      <c r="H46" s="1008" t="s">
        <v>566</v>
      </c>
      <c r="I46" s="1021" t="s">
        <v>547</v>
      </c>
      <c r="J46" s="502"/>
      <c r="K46" s="507"/>
      <c r="L46" s="502"/>
      <c r="M46" s="504"/>
      <c r="N46" s="505"/>
      <c r="O46" s="508"/>
      <c r="P46" s="508"/>
      <c r="Q46" s="11"/>
    </row>
    <row r="47" spans="1:17">
      <c r="A47" s="1018"/>
      <c r="B47" s="1008"/>
      <c r="C47" s="1010"/>
      <c r="D47" s="1011"/>
      <c r="E47" s="1010"/>
      <c r="F47" s="1010"/>
      <c r="G47" s="1008"/>
      <c r="H47" s="1008"/>
      <c r="I47" s="1021"/>
      <c r="J47" s="502"/>
      <c r="K47" s="507"/>
      <c r="L47" s="502"/>
      <c r="M47" s="504"/>
      <c r="N47" s="505"/>
      <c r="O47" s="508"/>
      <c r="P47" s="508"/>
      <c r="Q47" s="11"/>
    </row>
    <row r="48" spans="1:17">
      <c r="A48" s="1018"/>
      <c r="B48" s="1008"/>
      <c r="C48" s="1010"/>
      <c r="D48" s="1011"/>
      <c r="E48" s="1010"/>
      <c r="F48" s="1010"/>
      <c r="G48" s="1008"/>
      <c r="H48" s="1008"/>
      <c r="I48" s="1021"/>
      <c r="J48" s="502"/>
      <c r="K48" s="507"/>
      <c r="L48" s="502"/>
      <c r="M48" s="504"/>
      <c r="N48" s="505"/>
      <c r="O48" s="508"/>
      <c r="P48" s="508"/>
      <c r="Q48" s="11"/>
    </row>
    <row r="49" spans="1:17" ht="14.5" customHeight="1">
      <c r="A49" s="1018"/>
      <c r="B49" s="1009" t="s">
        <v>462</v>
      </c>
      <c r="C49" s="1019" t="s">
        <v>466</v>
      </c>
      <c r="D49" s="1020" t="s">
        <v>523</v>
      </c>
      <c r="E49" s="1019" t="s">
        <v>401</v>
      </c>
      <c r="F49" s="1019" t="s">
        <v>402</v>
      </c>
      <c r="G49" s="1009" t="s">
        <v>568</v>
      </c>
      <c r="H49" s="1009" t="s">
        <v>567</v>
      </c>
      <c r="I49" s="1022" t="s">
        <v>548</v>
      </c>
      <c r="J49" s="502"/>
      <c r="K49" s="507"/>
      <c r="L49" s="502"/>
      <c r="M49" s="504"/>
      <c r="N49" s="505"/>
      <c r="O49" s="508"/>
      <c r="P49" s="508"/>
      <c r="Q49" s="11"/>
    </row>
    <row r="50" spans="1:17" ht="88" customHeight="1">
      <c r="A50" s="1018"/>
      <c r="B50" s="1009"/>
      <c r="C50" s="1019"/>
      <c r="D50" s="1020"/>
      <c r="E50" s="1019"/>
      <c r="F50" s="1019"/>
      <c r="G50" s="1009"/>
      <c r="H50" s="1009"/>
      <c r="I50" s="1022"/>
      <c r="J50" s="502"/>
      <c r="K50" s="507"/>
      <c r="L50" s="502"/>
      <c r="M50" s="504"/>
      <c r="N50" s="505"/>
      <c r="O50" s="508"/>
      <c r="P50" s="508"/>
      <c r="Q50" s="11"/>
    </row>
    <row r="51" spans="1:17">
      <c r="A51" s="1018"/>
      <c r="B51" s="1008" t="s">
        <v>462</v>
      </c>
      <c r="C51" s="1010" t="s">
        <v>466</v>
      </c>
      <c r="D51" s="1011" t="s">
        <v>395</v>
      </c>
      <c r="E51" s="1010" t="s">
        <v>403</v>
      </c>
      <c r="F51" s="1010" t="s">
        <v>404</v>
      </c>
      <c r="G51" s="1008" t="s">
        <v>569</v>
      </c>
      <c r="H51" s="1008" t="s">
        <v>569</v>
      </c>
      <c r="I51" s="1021" t="s">
        <v>549</v>
      </c>
      <c r="J51" s="502"/>
      <c r="K51" s="507"/>
      <c r="L51" s="502"/>
      <c r="M51" s="504"/>
      <c r="N51" s="505"/>
      <c r="O51" s="508"/>
      <c r="P51" s="508"/>
      <c r="Q51" s="11"/>
    </row>
    <row r="52" spans="1:17">
      <c r="A52" s="1018"/>
      <c r="B52" s="1008"/>
      <c r="C52" s="1010"/>
      <c r="D52" s="1011"/>
      <c r="E52" s="1010"/>
      <c r="F52" s="1010"/>
      <c r="G52" s="1008"/>
      <c r="H52" s="1008"/>
      <c r="I52" s="1021"/>
      <c r="J52" s="502"/>
      <c r="K52" s="507"/>
      <c r="L52" s="502"/>
      <c r="M52" s="504"/>
      <c r="N52" s="505"/>
      <c r="O52" s="508"/>
      <c r="P52" s="508"/>
      <c r="Q52" s="11"/>
    </row>
    <row r="53" spans="1:17">
      <c r="J53" s="11"/>
      <c r="K53" s="11"/>
      <c r="L53" s="34"/>
      <c r="M53" s="11"/>
      <c r="N53" s="11"/>
      <c r="O53" s="11"/>
      <c r="P53" s="11"/>
      <c r="Q53" s="11"/>
    </row>
    <row r="54" spans="1:17">
      <c r="A54" t="s">
        <v>527</v>
      </c>
      <c r="J54" s="11"/>
      <c r="K54" s="11"/>
      <c r="L54" s="34"/>
      <c r="M54" s="11"/>
      <c r="N54" s="11"/>
      <c r="O54" s="11"/>
      <c r="P54" s="11"/>
      <c r="Q54" s="11"/>
    </row>
    <row r="55" spans="1:17">
      <c r="J55" s="11"/>
      <c r="K55" s="11"/>
      <c r="L55" s="34"/>
      <c r="M55" s="11"/>
      <c r="N55" s="11"/>
      <c r="O55" s="11"/>
      <c r="P55" s="11"/>
      <c r="Q55" s="11"/>
    </row>
    <row r="56" spans="1:17">
      <c r="J56" s="11"/>
      <c r="K56" s="11"/>
      <c r="L56" s="34"/>
      <c r="M56" s="11"/>
      <c r="N56" s="11"/>
      <c r="O56" s="11"/>
      <c r="P56" s="11"/>
      <c r="Q56" s="11"/>
    </row>
    <row r="57" spans="1:17">
      <c r="J57" s="11"/>
      <c r="K57" s="11"/>
      <c r="L57" s="34"/>
      <c r="M57" s="11"/>
      <c r="N57" s="11"/>
      <c r="O57" s="11"/>
      <c r="P57" s="11"/>
      <c r="Q57" s="11"/>
    </row>
    <row r="58" spans="1:17">
      <c r="J58" s="11"/>
      <c r="K58" s="11"/>
      <c r="L58" s="34"/>
      <c r="M58" s="11"/>
      <c r="N58" s="11"/>
      <c r="O58" s="11"/>
      <c r="P58" s="11"/>
      <c r="Q58" s="11"/>
    </row>
    <row r="59" spans="1:17">
      <c r="J59" s="11"/>
      <c r="K59" s="11"/>
      <c r="L59" s="34"/>
      <c r="M59" s="11"/>
      <c r="N59" s="11"/>
      <c r="O59" s="11"/>
      <c r="P59" s="11"/>
      <c r="Q59" s="11"/>
    </row>
    <row r="60" spans="1:17">
      <c r="J60" s="11"/>
      <c r="K60" s="11"/>
      <c r="L60" s="34"/>
      <c r="M60" s="11"/>
      <c r="N60" s="11"/>
      <c r="O60" s="11"/>
      <c r="P60" s="11"/>
      <c r="Q60" s="11"/>
    </row>
    <row r="61" spans="1:17">
      <c r="J61" s="11"/>
      <c r="K61" s="11"/>
      <c r="L61" s="34"/>
      <c r="M61" s="11"/>
      <c r="N61" s="11"/>
      <c r="O61" s="11"/>
      <c r="P61" s="11"/>
      <c r="Q61" s="11"/>
    </row>
    <row r="62" spans="1:17">
      <c r="J62" s="11"/>
      <c r="K62" s="11"/>
      <c r="L62" s="34"/>
      <c r="M62" s="11"/>
      <c r="N62" s="11"/>
      <c r="O62" s="11"/>
      <c r="P62" s="11"/>
      <c r="Q62" s="11"/>
    </row>
    <row r="63" spans="1:17">
      <c r="J63" s="11"/>
      <c r="K63" s="11"/>
      <c r="L63" s="34"/>
      <c r="M63" s="11"/>
      <c r="N63" s="11"/>
      <c r="O63" s="11"/>
      <c r="P63" s="11"/>
      <c r="Q63" s="11"/>
    </row>
    <row r="64" spans="1:17">
      <c r="J64" s="11"/>
      <c r="K64" s="11"/>
      <c r="L64" s="34"/>
      <c r="M64" s="11"/>
      <c r="N64" s="11"/>
      <c r="O64" s="11"/>
      <c r="P64" s="11"/>
      <c r="Q64" s="11"/>
    </row>
  </sheetData>
  <mergeCells count="59">
    <mergeCell ref="G51:G52"/>
    <mergeCell ref="H51:H52"/>
    <mergeCell ref="I38:I41"/>
    <mergeCell ref="B44:B45"/>
    <mergeCell ref="C44:C45"/>
    <mergeCell ref="D44:D45"/>
    <mergeCell ref="E44:E45"/>
    <mergeCell ref="F44:F45"/>
    <mergeCell ref="I44:I45"/>
    <mergeCell ref="I51:I52"/>
    <mergeCell ref="I46:I48"/>
    <mergeCell ref="I49:I50"/>
    <mergeCell ref="B49:B50"/>
    <mergeCell ref="F38:F41"/>
    <mergeCell ref="E46:E48"/>
    <mergeCell ref="B38:B41"/>
    <mergeCell ref="A7:C7"/>
    <mergeCell ref="A29:C29"/>
    <mergeCell ref="H38:H41"/>
    <mergeCell ref="G38:G41"/>
    <mergeCell ref="H44:H45"/>
    <mergeCell ref="G44:G45"/>
    <mergeCell ref="A34:A52"/>
    <mergeCell ref="C51:C52"/>
    <mergeCell ref="D51:D52"/>
    <mergeCell ref="E51:E52"/>
    <mergeCell ref="F51:F52"/>
    <mergeCell ref="C49:C50"/>
    <mergeCell ref="D49:D50"/>
    <mergeCell ref="E49:E50"/>
    <mergeCell ref="F49:F50"/>
    <mergeCell ref="B51:B52"/>
    <mergeCell ref="A5:C5"/>
    <mergeCell ref="M5:U5"/>
    <mergeCell ref="D5:L5"/>
    <mergeCell ref="A1:XFD1"/>
    <mergeCell ref="A2:L2"/>
    <mergeCell ref="D3:L3"/>
    <mergeCell ref="A3:C3"/>
    <mergeCell ref="B46:B48"/>
    <mergeCell ref="C46:C48"/>
    <mergeCell ref="D46:D48"/>
    <mergeCell ref="A13:C13"/>
    <mergeCell ref="A8:A12"/>
    <mergeCell ref="A24:C24"/>
    <mergeCell ref="A14:A23"/>
    <mergeCell ref="A25:A28"/>
    <mergeCell ref="B25:C25"/>
    <mergeCell ref="B27:C27"/>
    <mergeCell ref="B14:C14"/>
    <mergeCell ref="B18:C18"/>
    <mergeCell ref="H46:H48"/>
    <mergeCell ref="G46:G48"/>
    <mergeCell ref="G49:G50"/>
    <mergeCell ref="C38:C41"/>
    <mergeCell ref="D38:D41"/>
    <mergeCell ref="E38:E41"/>
    <mergeCell ref="F46:F48"/>
    <mergeCell ref="H49:H50"/>
  </mergeCells>
  <phoneticPr fontId="30" type="noConversion"/>
  <hyperlinks>
    <hyperlink ref="A1" location="Contenidos!A1" display="INICIO" xr:uid="{C6B1EE39-CC37-44E7-BE8B-60D0E80566C6}"/>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4F79-CA2E-4C0C-AD46-D49743F65A17}">
  <sheetPr>
    <tabColor theme="0" tint="-0.14999847407452621"/>
  </sheetPr>
  <dimension ref="A1:L24"/>
  <sheetViews>
    <sheetView showGridLines="0" zoomScale="48" zoomScaleNormal="237" workbookViewId="0">
      <pane ySplit="4" topLeftCell="A5" activePane="bottomLeft" state="frozen"/>
      <selection pane="bottomLeft" activeCell="A23" sqref="A23"/>
    </sheetView>
  </sheetViews>
  <sheetFormatPr baseColWidth="10" defaultColWidth="8.6328125" defaultRowHeight="14.5"/>
  <cols>
    <col min="1" max="1" width="12.7265625" customWidth="1"/>
    <col min="2" max="2" width="98.1796875" bestFit="1" customWidth="1"/>
    <col min="3" max="3" width="28.81640625" bestFit="1" customWidth="1"/>
    <col min="4" max="4" width="28.54296875" bestFit="1" customWidth="1"/>
    <col min="5" max="5" width="24.7265625" bestFit="1" customWidth="1"/>
    <col min="6" max="6" width="26.453125" customWidth="1"/>
    <col min="7" max="7" width="24.7265625" bestFit="1" customWidth="1"/>
    <col min="9" max="9" width="24.7265625" bestFit="1" customWidth="1"/>
    <col min="10" max="10" width="8.6328125" customWidth="1"/>
  </cols>
  <sheetData>
    <row r="1" spans="1:12" s="664" customFormat="1" ht="100" customHeight="1"/>
    <row r="2" spans="1:12" ht="18.5">
      <c r="A2" s="773" t="s">
        <v>352</v>
      </c>
      <c r="B2" s="774"/>
      <c r="C2" s="774"/>
      <c r="D2" s="774"/>
      <c r="E2" s="774"/>
      <c r="F2" s="774"/>
      <c r="G2" s="9"/>
      <c r="H2" s="9"/>
      <c r="I2" s="9"/>
      <c r="J2" s="9"/>
      <c r="K2" s="9"/>
      <c r="L2" s="9"/>
    </row>
    <row r="3" spans="1:12" ht="25.5" customHeight="1">
      <c r="A3" s="748" t="s">
        <v>132</v>
      </c>
      <c r="B3" s="748"/>
      <c r="C3" s="748"/>
      <c r="D3" s="766" t="s">
        <v>530</v>
      </c>
      <c r="E3" s="813" t="s">
        <v>133</v>
      </c>
      <c r="F3" s="764" t="s">
        <v>538</v>
      </c>
      <c r="G3" s="9"/>
      <c r="H3" s="9"/>
      <c r="I3" s="9"/>
      <c r="J3" s="9"/>
      <c r="K3" s="9"/>
      <c r="L3" s="9"/>
    </row>
    <row r="4" spans="1:12" ht="26" customHeight="1">
      <c r="A4" s="61" t="s">
        <v>13</v>
      </c>
      <c r="B4" s="61" t="s">
        <v>135</v>
      </c>
      <c r="C4" s="61" t="s">
        <v>114</v>
      </c>
      <c r="D4" s="766"/>
      <c r="E4" s="813"/>
      <c r="F4" s="764"/>
      <c r="G4" s="63"/>
      <c r="H4" s="63"/>
      <c r="I4" s="63"/>
      <c r="J4" s="63"/>
      <c r="K4" s="63"/>
      <c r="L4" s="63"/>
    </row>
    <row r="5" spans="1:12" ht="18.5">
      <c r="A5" s="690" t="s">
        <v>1</v>
      </c>
      <c r="B5" s="690"/>
      <c r="C5" s="690"/>
      <c r="D5" s="405"/>
      <c r="E5" s="71"/>
      <c r="F5" s="407"/>
      <c r="G5" s="10"/>
      <c r="H5" s="10"/>
      <c r="I5" s="10"/>
      <c r="J5" s="10"/>
      <c r="K5" s="10"/>
      <c r="L5" s="10"/>
    </row>
    <row r="6" spans="1:12" ht="43.5">
      <c r="A6" s="691" t="s">
        <v>76</v>
      </c>
      <c r="B6" s="1037" t="s">
        <v>410</v>
      </c>
      <c r="C6" s="124" t="s">
        <v>484</v>
      </c>
      <c r="D6" s="121">
        <v>3.0000000000000001E-3</v>
      </c>
      <c r="E6" s="121">
        <v>3.0000000000000001E-3</v>
      </c>
      <c r="F6" s="121">
        <v>5.0000000000000001E-3</v>
      </c>
    </row>
    <row r="7" spans="1:12" ht="43.5">
      <c r="A7" s="691"/>
      <c r="B7" s="1037"/>
      <c r="C7" s="124" t="s">
        <v>485</v>
      </c>
      <c r="D7" s="121">
        <v>0.81</v>
      </c>
      <c r="E7" s="121">
        <v>0.77</v>
      </c>
      <c r="F7" s="121">
        <v>0.69799999999999995</v>
      </c>
    </row>
    <row r="8" spans="1:12" ht="18.5">
      <c r="A8" s="753" t="s">
        <v>1</v>
      </c>
      <c r="B8" s="753"/>
      <c r="C8" s="753"/>
      <c r="D8" s="406"/>
      <c r="E8" s="61"/>
      <c r="F8" s="408"/>
    </row>
    <row r="9" spans="1:12" ht="16">
      <c r="A9" s="91" t="s">
        <v>488</v>
      </c>
      <c r="B9" s="124" t="s">
        <v>353</v>
      </c>
      <c r="C9" s="124" t="s">
        <v>354</v>
      </c>
      <c r="D9" s="82">
        <v>1757</v>
      </c>
      <c r="E9" s="82">
        <v>1530</v>
      </c>
      <c r="F9" s="82">
        <v>2603</v>
      </c>
    </row>
    <row r="10" spans="1:12">
      <c r="A10" s="81" t="s">
        <v>604</v>
      </c>
      <c r="B10" s="81"/>
      <c r="C10" s="81"/>
      <c r="D10" s="81"/>
    </row>
    <row r="11" spans="1:12">
      <c r="A11" s="52"/>
      <c r="B11" s="52"/>
      <c r="C11" s="52"/>
      <c r="D11" s="52"/>
    </row>
    <row r="12" spans="1:12" ht="18.5">
      <c r="A12" s="117"/>
      <c r="B12" s="118" t="s">
        <v>135</v>
      </c>
      <c r="C12" s="61" t="s">
        <v>114</v>
      </c>
      <c r="D12" s="1028" t="s">
        <v>530</v>
      </c>
      <c r="E12" s="1029"/>
      <c r="F12" s="1032" t="s">
        <v>133</v>
      </c>
      <c r="G12" s="1033"/>
      <c r="H12" s="1023" t="s">
        <v>538</v>
      </c>
      <c r="I12" s="1024"/>
    </row>
    <row r="13" spans="1:12" ht="18.5">
      <c r="A13" s="688" t="s">
        <v>409</v>
      </c>
      <c r="B13" s="454" t="s">
        <v>354</v>
      </c>
      <c r="C13" s="119"/>
      <c r="D13" s="409" t="s">
        <v>354</v>
      </c>
      <c r="E13" s="409" t="s">
        <v>362</v>
      </c>
      <c r="F13" s="119" t="s">
        <v>354</v>
      </c>
      <c r="G13" s="119" t="s">
        <v>362</v>
      </c>
      <c r="H13" s="410" t="s">
        <v>354</v>
      </c>
      <c r="I13" s="410" t="s">
        <v>362</v>
      </c>
    </row>
    <row r="14" spans="1:12" ht="14.5" customHeight="1">
      <c r="A14" s="688"/>
      <c r="B14" s="122" t="s">
        <v>363</v>
      </c>
      <c r="C14" s="123" t="s">
        <v>114</v>
      </c>
      <c r="D14" s="120">
        <v>210</v>
      </c>
      <c r="E14" s="1025">
        <v>568</v>
      </c>
      <c r="F14" s="120">
        <v>211</v>
      </c>
      <c r="G14" s="1025">
        <v>558</v>
      </c>
      <c r="H14" s="120">
        <v>225</v>
      </c>
      <c r="I14" s="1025">
        <v>510</v>
      </c>
    </row>
    <row r="15" spans="1:12" ht="14.5" customHeight="1">
      <c r="A15" s="688"/>
      <c r="B15" s="122" t="s">
        <v>364</v>
      </c>
      <c r="C15" s="123" t="s">
        <v>114</v>
      </c>
      <c r="D15" s="120">
        <v>2891</v>
      </c>
      <c r="E15" s="1025"/>
      <c r="F15" s="120">
        <v>2836</v>
      </c>
      <c r="G15" s="1025"/>
      <c r="H15" s="120">
        <v>2989</v>
      </c>
      <c r="I15" s="1025"/>
    </row>
    <row r="16" spans="1:12" ht="14.5" customHeight="1">
      <c r="A16" s="688"/>
      <c r="B16" s="122" t="s">
        <v>365</v>
      </c>
      <c r="C16" s="123" t="s">
        <v>114</v>
      </c>
      <c r="D16" s="1025">
        <f>D15+D14</f>
        <v>3101</v>
      </c>
      <c r="E16" s="1025"/>
      <c r="F16" s="1025">
        <v>3047</v>
      </c>
      <c r="G16" s="1025"/>
      <c r="H16" s="1025">
        <f>H15+H14</f>
        <v>3214</v>
      </c>
      <c r="I16" s="1025"/>
    </row>
    <row r="18" spans="1:6" ht="18.5">
      <c r="A18" s="83"/>
      <c r="B18" s="61" t="s">
        <v>135</v>
      </c>
      <c r="C18" s="61" t="s">
        <v>114</v>
      </c>
      <c r="D18" s="1027" t="s">
        <v>530</v>
      </c>
      <c r="E18" s="1030" t="s">
        <v>133</v>
      </c>
      <c r="F18" s="1031" t="s">
        <v>538</v>
      </c>
    </row>
    <row r="19" spans="1:6" ht="18.5">
      <c r="A19" s="1034" t="s">
        <v>20</v>
      </c>
      <c r="B19" s="455" t="s">
        <v>354</v>
      </c>
      <c r="C19" s="84"/>
      <c r="D19" s="1027"/>
      <c r="E19" s="1030"/>
      <c r="F19" s="1031"/>
    </row>
    <row r="20" spans="1:6">
      <c r="A20" s="1035"/>
      <c r="B20" s="122" t="s">
        <v>367</v>
      </c>
      <c r="C20" s="123" t="s">
        <v>114</v>
      </c>
      <c r="D20" s="120" t="s">
        <v>543</v>
      </c>
      <c r="E20" s="85">
        <v>953</v>
      </c>
      <c r="F20" s="85">
        <v>1003</v>
      </c>
    </row>
    <row r="21" spans="1:6">
      <c r="A21" s="1035"/>
      <c r="B21" s="122" t="s">
        <v>368</v>
      </c>
      <c r="C21" s="123" t="s">
        <v>114</v>
      </c>
      <c r="D21" s="120">
        <v>1627</v>
      </c>
      <c r="E21" s="85">
        <v>1502</v>
      </c>
      <c r="F21" s="85">
        <v>1657</v>
      </c>
    </row>
    <row r="22" spans="1:6">
      <c r="A22" s="1036"/>
      <c r="B22" s="122" t="s">
        <v>369</v>
      </c>
      <c r="C22" s="123" t="s">
        <v>114</v>
      </c>
      <c r="D22" s="120">
        <v>568</v>
      </c>
      <c r="E22" s="85">
        <v>501</v>
      </c>
      <c r="F22" s="85">
        <v>510</v>
      </c>
    </row>
    <row r="23" spans="1:6" ht="19" customHeight="1">
      <c r="A23" s="539" t="s">
        <v>542</v>
      </c>
      <c r="C23" s="86"/>
    </row>
    <row r="24" spans="1:6" ht="18.5">
      <c r="B24" s="1026"/>
      <c r="C24" s="1026"/>
    </row>
  </sheetData>
  <mergeCells count="25">
    <mergeCell ref="A19:A22"/>
    <mergeCell ref="A13:A16"/>
    <mergeCell ref="A6:A7"/>
    <mergeCell ref="B6:B7"/>
    <mergeCell ref="A8:C8"/>
    <mergeCell ref="H12:I12"/>
    <mergeCell ref="I14:I15"/>
    <mergeCell ref="H16:I16"/>
    <mergeCell ref="B24:C24"/>
    <mergeCell ref="E14:E15"/>
    <mergeCell ref="D16:E16"/>
    <mergeCell ref="D18:D19"/>
    <mergeCell ref="D12:E12"/>
    <mergeCell ref="E18:E19"/>
    <mergeCell ref="F18:F19"/>
    <mergeCell ref="F12:G12"/>
    <mergeCell ref="G14:G15"/>
    <mergeCell ref="F16:G16"/>
    <mergeCell ref="A1:XFD1"/>
    <mergeCell ref="A3:C3"/>
    <mergeCell ref="A5:C5"/>
    <mergeCell ref="D3:D4"/>
    <mergeCell ref="E3:E4"/>
    <mergeCell ref="F3:F4"/>
    <mergeCell ref="A2:F2"/>
  </mergeCells>
  <phoneticPr fontId="30" type="noConversion"/>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443D1-3C82-4296-8572-EC94BB1DB6E7}">
  <sheetPr>
    <tabColor rgb="FF71C6E8"/>
  </sheetPr>
  <dimension ref="A1:L25"/>
  <sheetViews>
    <sheetView showGridLines="0" topLeftCell="A3" zoomScale="63" zoomScaleNormal="110" workbookViewId="0">
      <selection activeCell="B13" sqref="B13"/>
    </sheetView>
  </sheetViews>
  <sheetFormatPr baseColWidth="10" defaultColWidth="8.6328125" defaultRowHeight="14.5"/>
  <cols>
    <col min="2" max="2" width="36.453125" bestFit="1" customWidth="1"/>
    <col min="3" max="3" width="15.453125" customWidth="1"/>
    <col min="4" max="4" width="12.81640625" customWidth="1"/>
    <col min="5" max="5" width="13.26953125" customWidth="1"/>
    <col min="6" max="6" width="10.453125" customWidth="1"/>
    <col min="7" max="7" width="18.81640625" customWidth="1"/>
    <col min="8" max="8" width="25.453125" bestFit="1" customWidth="1"/>
    <col min="9" max="9" width="12.81640625" bestFit="1" customWidth="1"/>
    <col min="12" max="12" width="27.54296875" bestFit="1" customWidth="1"/>
  </cols>
  <sheetData>
    <row r="1" spans="1:12" s="664" customFormat="1" ht="100" customHeight="1">
      <c r="A1" s="1038"/>
    </row>
    <row r="2" spans="1:12" ht="18.5">
      <c r="B2" s="685" t="s">
        <v>355</v>
      </c>
      <c r="C2" s="685"/>
      <c r="D2" s="685"/>
      <c r="E2" s="685"/>
      <c r="F2" s="685"/>
      <c r="G2" s="685"/>
      <c r="H2" s="685"/>
      <c r="I2" s="685"/>
      <c r="J2" s="685"/>
      <c r="K2" s="685"/>
      <c r="L2" s="685"/>
    </row>
    <row r="3" spans="1:12" ht="18.75" customHeight="1">
      <c r="B3" s="54" t="s">
        <v>356</v>
      </c>
      <c r="C3" s="54" t="s">
        <v>357</v>
      </c>
      <c r="D3" s="54" t="s">
        <v>358</v>
      </c>
      <c r="E3" s="55" t="s">
        <v>486</v>
      </c>
      <c r="F3" s="54" t="s">
        <v>359</v>
      </c>
      <c r="G3" s="54" t="s">
        <v>360</v>
      </c>
      <c r="H3" s="54" t="s">
        <v>374</v>
      </c>
      <c r="I3" s="54" t="s">
        <v>366</v>
      </c>
      <c r="J3" s="54" t="s">
        <v>370</v>
      </c>
      <c r="K3" s="54" t="s">
        <v>371</v>
      </c>
      <c r="L3" s="54" t="s">
        <v>372</v>
      </c>
    </row>
    <row r="4" spans="1:12" ht="18.75" customHeight="1">
      <c r="B4" s="537" t="s">
        <v>137</v>
      </c>
      <c r="C4" s="114" t="s">
        <v>361</v>
      </c>
      <c r="D4" s="114" t="s">
        <v>361</v>
      </c>
      <c r="E4" s="114" t="s">
        <v>361</v>
      </c>
      <c r="F4" s="114" t="s">
        <v>361</v>
      </c>
      <c r="G4" s="114" t="s">
        <v>361</v>
      </c>
      <c r="H4" s="114"/>
      <c r="I4" s="114" t="s">
        <v>361</v>
      </c>
      <c r="J4" s="114" t="s">
        <v>361</v>
      </c>
      <c r="K4" s="114" t="s">
        <v>361</v>
      </c>
      <c r="L4" s="114" t="s">
        <v>361</v>
      </c>
    </row>
    <row r="5" spans="1:12" ht="18.75" customHeight="1">
      <c r="B5" s="537" t="s">
        <v>138</v>
      </c>
      <c r="C5" s="114" t="s">
        <v>361</v>
      </c>
      <c r="D5" s="114" t="s">
        <v>361</v>
      </c>
      <c r="E5" s="114" t="s">
        <v>361</v>
      </c>
      <c r="F5" s="114" t="s">
        <v>361</v>
      </c>
      <c r="G5" s="114" t="s">
        <v>361</v>
      </c>
      <c r="H5" s="114" t="s">
        <v>361</v>
      </c>
      <c r="I5" s="114"/>
      <c r="J5" s="114" t="s">
        <v>361</v>
      </c>
      <c r="K5" s="114" t="s">
        <v>361</v>
      </c>
      <c r="L5" s="114" t="s">
        <v>361</v>
      </c>
    </row>
    <row r="6" spans="1:12" ht="18.75" customHeight="1">
      <c r="B6" s="537" t="s">
        <v>139</v>
      </c>
      <c r="C6" s="114" t="s">
        <v>361</v>
      </c>
      <c r="D6" s="538"/>
      <c r="E6" s="114" t="s">
        <v>361</v>
      </c>
      <c r="F6" s="114" t="s">
        <v>361</v>
      </c>
      <c r="G6" s="114" t="s">
        <v>361</v>
      </c>
      <c r="H6" s="114"/>
      <c r="I6" s="114"/>
      <c r="J6" s="114" t="s">
        <v>361</v>
      </c>
      <c r="K6" s="114" t="s">
        <v>361</v>
      </c>
      <c r="L6" s="114" t="s">
        <v>361</v>
      </c>
    </row>
    <row r="7" spans="1:12" ht="18.75" customHeight="1">
      <c r="B7" s="537" t="s">
        <v>140</v>
      </c>
      <c r="C7" s="114" t="s">
        <v>361</v>
      </c>
      <c r="D7" s="114" t="s">
        <v>361</v>
      </c>
      <c r="E7" s="114" t="s">
        <v>361</v>
      </c>
      <c r="F7" s="114" t="s">
        <v>361</v>
      </c>
      <c r="G7" s="114" t="s">
        <v>361</v>
      </c>
      <c r="H7" s="114" t="s">
        <v>361</v>
      </c>
      <c r="I7" s="114"/>
      <c r="J7" s="114" t="s">
        <v>361</v>
      </c>
      <c r="K7" s="114" t="s">
        <v>361</v>
      </c>
      <c r="L7" s="114" t="s">
        <v>361</v>
      </c>
    </row>
    <row r="8" spans="1:12">
      <c r="B8" s="537" t="s">
        <v>141</v>
      </c>
      <c r="C8" s="114" t="s">
        <v>361</v>
      </c>
      <c r="D8" s="114" t="s">
        <v>361</v>
      </c>
      <c r="E8" s="114" t="s">
        <v>361</v>
      </c>
      <c r="F8" s="114" t="s">
        <v>361</v>
      </c>
      <c r="G8" s="114" t="s">
        <v>361</v>
      </c>
      <c r="H8" s="114"/>
      <c r="I8" s="114" t="s">
        <v>361</v>
      </c>
      <c r="J8" s="114" t="s">
        <v>361</v>
      </c>
      <c r="K8" s="114" t="s">
        <v>361</v>
      </c>
      <c r="L8" s="114" t="s">
        <v>361</v>
      </c>
    </row>
    <row r="9" spans="1:12">
      <c r="B9" s="537" t="s">
        <v>142</v>
      </c>
      <c r="C9" s="114" t="s">
        <v>361</v>
      </c>
      <c r="D9" s="114" t="s">
        <v>361</v>
      </c>
      <c r="E9" s="114" t="s">
        <v>361</v>
      </c>
      <c r="F9" s="114" t="s">
        <v>361</v>
      </c>
      <c r="G9" s="114" t="s">
        <v>361</v>
      </c>
      <c r="H9" s="114"/>
      <c r="I9" s="114" t="s">
        <v>361</v>
      </c>
      <c r="J9" s="114" t="s">
        <v>361</v>
      </c>
      <c r="K9" s="114" t="s">
        <v>361</v>
      </c>
      <c r="L9" s="114" t="s">
        <v>361</v>
      </c>
    </row>
    <row r="10" spans="1:12">
      <c r="B10" s="537" t="s">
        <v>143</v>
      </c>
      <c r="C10" s="114" t="s">
        <v>361</v>
      </c>
      <c r="D10" s="114" t="s">
        <v>361</v>
      </c>
      <c r="E10" s="114" t="s">
        <v>361</v>
      </c>
      <c r="F10" s="114" t="s">
        <v>361</v>
      </c>
      <c r="G10" s="114" t="s">
        <v>361</v>
      </c>
      <c r="H10" s="114"/>
      <c r="I10" s="114"/>
      <c r="J10" s="114" t="s">
        <v>361</v>
      </c>
      <c r="K10" s="114" t="s">
        <v>361</v>
      </c>
      <c r="L10" s="114" t="s">
        <v>361</v>
      </c>
    </row>
    <row r="11" spans="1:12">
      <c r="B11" s="537" t="s">
        <v>254</v>
      </c>
      <c r="C11" s="114" t="s">
        <v>361</v>
      </c>
      <c r="D11" s="114" t="s">
        <v>361</v>
      </c>
      <c r="E11" s="114" t="s">
        <v>361</v>
      </c>
      <c r="F11" s="114" t="s">
        <v>361</v>
      </c>
      <c r="G11" s="114" t="s">
        <v>606</v>
      </c>
      <c r="H11" s="114"/>
      <c r="I11" s="114" t="s">
        <v>361</v>
      </c>
      <c r="J11" s="114" t="s">
        <v>361</v>
      </c>
      <c r="K11" s="114" t="s">
        <v>361</v>
      </c>
      <c r="L11" s="114" t="s">
        <v>361</v>
      </c>
    </row>
    <row r="12" spans="1:12">
      <c r="B12" s="537" t="s">
        <v>144</v>
      </c>
      <c r="C12" s="114" t="s">
        <v>361</v>
      </c>
      <c r="D12" s="538"/>
      <c r="E12" s="114" t="s">
        <v>361</v>
      </c>
      <c r="F12" s="114" t="s">
        <v>361</v>
      </c>
      <c r="G12" s="114"/>
      <c r="H12" s="114"/>
      <c r="I12" s="114"/>
      <c r="J12" s="114"/>
      <c r="K12" s="114"/>
      <c r="L12" s="114"/>
    </row>
    <row r="13" spans="1:12">
      <c r="B13" s="645" t="s">
        <v>607</v>
      </c>
      <c r="D13" s="3"/>
    </row>
    <row r="14" spans="1:12" ht="10.5" customHeight="1">
      <c r="B14" s="53"/>
      <c r="C14" s="27"/>
      <c r="D14" s="27"/>
      <c r="E14" s="27"/>
      <c r="F14" s="27"/>
      <c r="G14" s="27"/>
      <c r="H14" s="27"/>
      <c r="I14" s="27"/>
      <c r="J14" s="27"/>
      <c r="K14" s="27"/>
      <c r="L14" s="27"/>
    </row>
    <row r="16" spans="1:12">
      <c r="B16" s="88" t="s">
        <v>506</v>
      </c>
      <c r="C16" s="89"/>
      <c r="D16" s="89"/>
      <c r="E16" s="89"/>
      <c r="F16" s="89"/>
      <c r="G16" s="89"/>
      <c r="H16" s="89"/>
      <c r="I16" s="89"/>
      <c r="J16" s="89"/>
      <c r="K16" s="89"/>
      <c r="L16" s="89"/>
    </row>
    <row r="17" spans="2:12">
      <c r="B17" s="88" t="s">
        <v>528</v>
      </c>
      <c r="C17" s="89"/>
      <c r="D17" s="89"/>
      <c r="E17" s="89"/>
      <c r="F17" s="89"/>
      <c r="G17" s="90"/>
      <c r="H17" s="89"/>
      <c r="I17" s="89"/>
      <c r="J17" s="89"/>
      <c r="K17" s="89"/>
      <c r="L17" s="89"/>
    </row>
    <row r="18" spans="2:12">
      <c r="B18" s="88" t="s">
        <v>507</v>
      </c>
      <c r="C18" s="89"/>
      <c r="D18" s="89"/>
      <c r="E18" s="89"/>
      <c r="F18" s="89"/>
      <c r="G18" s="89"/>
      <c r="H18" s="89"/>
      <c r="I18" s="89"/>
      <c r="J18" s="89"/>
      <c r="K18" s="89"/>
      <c r="L18" s="89"/>
    </row>
    <row r="19" spans="2:12">
      <c r="B19" s="88" t="s">
        <v>508</v>
      </c>
      <c r="C19" s="89"/>
      <c r="D19" s="89"/>
      <c r="E19" s="89"/>
      <c r="F19" s="89"/>
      <c r="G19" s="89"/>
      <c r="H19" s="89"/>
      <c r="I19" s="89"/>
      <c r="J19" s="89"/>
      <c r="K19" s="89"/>
      <c r="L19" s="89"/>
    </row>
    <row r="20" spans="2:12">
      <c r="B20" s="88" t="s">
        <v>509</v>
      </c>
      <c r="C20" s="89"/>
      <c r="D20" s="89"/>
      <c r="E20" s="89"/>
      <c r="F20" s="89"/>
      <c r="G20" s="89"/>
      <c r="H20" s="89"/>
      <c r="I20" s="89"/>
      <c r="J20" s="89"/>
      <c r="K20" s="89"/>
      <c r="L20" s="89"/>
    </row>
    <row r="21" spans="2:12">
      <c r="B21" s="88" t="s">
        <v>510</v>
      </c>
      <c r="C21" s="89"/>
      <c r="D21" s="89"/>
      <c r="E21" s="89"/>
      <c r="F21" s="89"/>
      <c r="G21" s="89"/>
      <c r="H21" s="89"/>
      <c r="I21" s="89"/>
      <c r="J21" s="89"/>
      <c r="K21" s="89"/>
      <c r="L21" s="89"/>
    </row>
    <row r="22" spans="2:12">
      <c r="B22" s="88" t="s">
        <v>511</v>
      </c>
      <c r="C22" s="89"/>
      <c r="D22" s="89"/>
      <c r="E22" s="89"/>
      <c r="F22" s="89"/>
      <c r="G22" s="89"/>
      <c r="H22" s="89"/>
      <c r="I22" s="89"/>
      <c r="J22" s="89"/>
      <c r="K22" s="89"/>
      <c r="L22" s="89"/>
    </row>
    <row r="23" spans="2:12">
      <c r="B23" s="88" t="s">
        <v>512</v>
      </c>
      <c r="C23" s="89"/>
      <c r="D23" s="89"/>
      <c r="E23" s="89"/>
      <c r="F23" s="89"/>
      <c r="G23" s="89"/>
      <c r="H23" s="89"/>
      <c r="I23" s="89"/>
      <c r="J23" s="89"/>
      <c r="K23" s="89"/>
      <c r="L23" s="89"/>
    </row>
    <row r="24" spans="2:12">
      <c r="B24" s="88" t="s">
        <v>513</v>
      </c>
      <c r="C24" s="89"/>
      <c r="D24" s="89"/>
      <c r="E24" s="89"/>
      <c r="F24" s="89"/>
      <c r="G24" s="89"/>
      <c r="H24" s="89"/>
      <c r="I24" s="89"/>
      <c r="J24" s="89"/>
      <c r="K24" s="89"/>
      <c r="L24" s="89"/>
    </row>
    <row r="25" spans="2:12">
      <c r="B25" s="88" t="s">
        <v>514</v>
      </c>
      <c r="C25" s="89"/>
      <c r="D25" s="89"/>
      <c r="E25" s="89"/>
      <c r="F25" s="89"/>
      <c r="G25" s="89"/>
      <c r="H25" s="89"/>
      <c r="I25" s="89"/>
      <c r="J25" s="89"/>
      <c r="K25" s="89"/>
      <c r="L25" s="89"/>
    </row>
  </sheetData>
  <mergeCells count="2">
    <mergeCell ref="B2:L2"/>
    <mergeCell ref="A1:XFD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24374-786F-4467-A7D2-AF7DC8C990E5}">
  <sheetPr>
    <tabColor theme="0" tint="-4.9989318521683403E-2"/>
  </sheetPr>
  <dimension ref="A1:J55"/>
  <sheetViews>
    <sheetView showGridLines="0" zoomScale="54" zoomScaleNormal="40" workbookViewId="0">
      <pane xSplit="1" ySplit="2" topLeftCell="B3" activePane="bottomRight" state="frozen"/>
      <selection pane="topRight" activeCell="C1" sqref="C1"/>
      <selection pane="bottomLeft" activeCell="A6" sqref="A6"/>
      <selection pane="bottomRight" sqref="A1:XFD1"/>
    </sheetView>
  </sheetViews>
  <sheetFormatPr baseColWidth="10" defaultColWidth="11.453125" defaultRowHeight="60" customHeight="1"/>
  <cols>
    <col min="1" max="1" width="27.1796875" style="6" customWidth="1"/>
    <col min="2" max="2" width="23.453125" style="6" customWidth="1"/>
    <col min="3" max="4" width="22.81640625" style="6" customWidth="1"/>
    <col min="5" max="5" width="59.7265625" style="6" customWidth="1"/>
    <col min="6" max="6" width="11.453125" style="6" bestFit="1" customWidth="1"/>
    <col min="7" max="16384" width="11.453125" style="6"/>
  </cols>
  <sheetData>
    <row r="1" spans="1:5" s="703" customFormat="1" ht="60" customHeight="1"/>
    <row r="2" spans="1:5" ht="60" customHeight="1">
      <c r="A2" s="116" t="s">
        <v>7</v>
      </c>
      <c r="B2" s="116" t="s">
        <v>8</v>
      </c>
      <c r="C2" s="116" t="s">
        <v>9</v>
      </c>
      <c r="D2" s="116" t="s">
        <v>10</v>
      </c>
      <c r="E2" s="116" t="s">
        <v>11</v>
      </c>
    </row>
    <row r="3" spans="1:5" ht="60" customHeight="1">
      <c r="A3" s="71" t="s">
        <v>12</v>
      </c>
      <c r="B3" s="631" t="s">
        <v>377</v>
      </c>
      <c r="C3" s="632" t="s">
        <v>13</v>
      </c>
      <c r="D3" s="113" t="str">
        <f>"2-7"</f>
        <v>2-7</v>
      </c>
      <c r="E3" s="170" t="s">
        <v>492</v>
      </c>
    </row>
    <row r="4" spans="1:5" ht="60" customHeight="1">
      <c r="A4" s="71" t="s">
        <v>12</v>
      </c>
      <c r="B4" s="631" t="s">
        <v>377</v>
      </c>
      <c r="C4" s="632" t="s">
        <v>13</v>
      </c>
      <c r="D4" s="113" t="str">
        <f>"2-8"</f>
        <v>2-8</v>
      </c>
      <c r="E4" s="170" t="s">
        <v>14</v>
      </c>
    </row>
    <row r="5" spans="1:5" ht="60" customHeight="1">
      <c r="A5" s="71" t="s">
        <v>12</v>
      </c>
      <c r="B5" s="631" t="s">
        <v>2</v>
      </c>
      <c r="C5" s="632" t="s">
        <v>13</v>
      </c>
      <c r="D5" s="113" t="str">
        <f>"2-9"</f>
        <v>2-9</v>
      </c>
      <c r="E5" s="170" t="s">
        <v>15</v>
      </c>
    </row>
    <row r="6" spans="1:5" ht="60" customHeight="1">
      <c r="A6" s="71" t="s">
        <v>12</v>
      </c>
      <c r="B6" s="631" t="s">
        <v>377</v>
      </c>
      <c r="C6" s="632" t="s">
        <v>13</v>
      </c>
      <c r="D6" s="113" t="str">
        <f>"2-30"</f>
        <v>2-30</v>
      </c>
      <c r="E6" s="170" t="s">
        <v>17</v>
      </c>
    </row>
    <row r="7" spans="1:5" ht="60" customHeight="1">
      <c r="A7" s="71" t="s">
        <v>3</v>
      </c>
      <c r="B7" s="631" t="s">
        <v>375</v>
      </c>
      <c r="C7" s="632" t="s">
        <v>13</v>
      </c>
      <c r="D7" s="113" t="s">
        <v>18</v>
      </c>
      <c r="E7" s="170" t="s">
        <v>19</v>
      </c>
    </row>
    <row r="8" spans="1:5" ht="60" customHeight="1">
      <c r="A8" s="71" t="s">
        <v>3</v>
      </c>
      <c r="B8" s="631" t="s">
        <v>375</v>
      </c>
      <c r="C8" s="632" t="s">
        <v>26</v>
      </c>
      <c r="D8" s="113" t="s">
        <v>234</v>
      </c>
      <c r="E8" s="170" t="s">
        <v>592</v>
      </c>
    </row>
    <row r="9" spans="1:5" ht="60" customHeight="1">
      <c r="A9" s="71" t="s">
        <v>3</v>
      </c>
      <c r="B9" s="633" t="s">
        <v>376</v>
      </c>
      <c r="C9" s="632" t="s">
        <v>13</v>
      </c>
      <c r="D9" s="113" t="s">
        <v>20</v>
      </c>
      <c r="E9" s="170" t="s">
        <v>21</v>
      </c>
    </row>
    <row r="10" spans="1:5" ht="60" customHeight="1">
      <c r="A10" s="71" t="s">
        <v>3</v>
      </c>
      <c r="B10" s="634" t="s">
        <v>4</v>
      </c>
      <c r="C10" s="632" t="s">
        <v>13</v>
      </c>
      <c r="D10" s="113" t="s">
        <v>22</v>
      </c>
      <c r="E10" s="170" t="s">
        <v>23</v>
      </c>
    </row>
    <row r="11" spans="1:5" ht="60" customHeight="1">
      <c r="A11" s="71" t="s">
        <v>3</v>
      </c>
      <c r="B11" s="634" t="s">
        <v>4</v>
      </c>
      <c r="C11" s="632" t="s">
        <v>13</v>
      </c>
      <c r="D11" s="113" t="s">
        <v>24</v>
      </c>
      <c r="E11" s="170" t="s">
        <v>25</v>
      </c>
    </row>
    <row r="12" spans="1:5" ht="60" customHeight="1">
      <c r="A12" s="71" t="s">
        <v>3</v>
      </c>
      <c r="B12" s="634" t="s">
        <v>4</v>
      </c>
      <c r="C12" s="632" t="s">
        <v>26</v>
      </c>
      <c r="D12" s="113" t="s">
        <v>27</v>
      </c>
      <c r="E12" s="170" t="s">
        <v>28</v>
      </c>
    </row>
    <row r="13" spans="1:5" ht="60" customHeight="1">
      <c r="A13" s="71" t="s">
        <v>0</v>
      </c>
      <c r="B13" s="634" t="s">
        <v>29</v>
      </c>
      <c r="C13" s="632" t="s">
        <v>13</v>
      </c>
      <c r="D13" s="113" t="s">
        <v>30</v>
      </c>
      <c r="E13" s="170" t="s">
        <v>31</v>
      </c>
    </row>
    <row r="14" spans="1:5" ht="60" customHeight="1">
      <c r="A14" s="71" t="s">
        <v>0</v>
      </c>
      <c r="B14" s="634" t="s">
        <v>29</v>
      </c>
      <c r="C14" s="632" t="s">
        <v>13</v>
      </c>
      <c r="D14" s="113" t="s">
        <v>301</v>
      </c>
      <c r="E14" s="170" t="s">
        <v>300</v>
      </c>
    </row>
    <row r="15" spans="1:5" ht="60" customHeight="1">
      <c r="A15" s="71" t="s">
        <v>0</v>
      </c>
      <c r="B15" s="634" t="s">
        <v>29</v>
      </c>
      <c r="C15" s="632" t="s">
        <v>13</v>
      </c>
      <c r="D15" s="113" t="s">
        <v>32</v>
      </c>
      <c r="E15" s="170" t="s">
        <v>33</v>
      </c>
    </row>
    <row r="16" spans="1:5" ht="60" customHeight="1">
      <c r="A16" s="71" t="s">
        <v>0</v>
      </c>
      <c r="B16" s="634" t="s">
        <v>29</v>
      </c>
      <c r="C16" s="632" t="s">
        <v>26</v>
      </c>
      <c r="D16" s="113" t="s">
        <v>34</v>
      </c>
      <c r="E16" s="170" t="s">
        <v>35</v>
      </c>
    </row>
    <row r="17" spans="1:10" ht="60" customHeight="1">
      <c r="A17" s="71" t="s">
        <v>0</v>
      </c>
      <c r="B17" s="634" t="s">
        <v>505</v>
      </c>
      <c r="C17" s="632" t="s">
        <v>13</v>
      </c>
      <c r="D17" s="113" t="s">
        <v>36</v>
      </c>
      <c r="E17" s="170" t="s">
        <v>37</v>
      </c>
    </row>
    <row r="18" spans="1:10" ht="60" customHeight="1">
      <c r="A18" s="71" t="s">
        <v>0</v>
      </c>
      <c r="B18" s="634" t="s">
        <v>505</v>
      </c>
      <c r="C18" s="632" t="s">
        <v>13</v>
      </c>
      <c r="D18" s="113" t="s">
        <v>38</v>
      </c>
      <c r="E18" s="170" t="s">
        <v>39</v>
      </c>
    </row>
    <row r="19" spans="1:10" ht="60" customHeight="1">
      <c r="A19" s="71" t="s">
        <v>0</v>
      </c>
      <c r="B19" s="634" t="s">
        <v>505</v>
      </c>
      <c r="C19" s="632" t="s">
        <v>13</v>
      </c>
      <c r="D19" s="113" t="s">
        <v>40</v>
      </c>
      <c r="E19" s="170" t="s">
        <v>41</v>
      </c>
    </row>
    <row r="20" spans="1:10" ht="60" customHeight="1">
      <c r="A20" s="71" t="s">
        <v>0</v>
      </c>
      <c r="B20" s="634" t="s">
        <v>505</v>
      </c>
      <c r="C20" s="632" t="s">
        <v>26</v>
      </c>
      <c r="D20" s="113" t="s">
        <v>42</v>
      </c>
      <c r="E20" s="170" t="s">
        <v>43</v>
      </c>
    </row>
    <row r="21" spans="1:10" ht="60" customHeight="1">
      <c r="A21" s="71" t="s">
        <v>0</v>
      </c>
      <c r="B21" s="634" t="s">
        <v>44</v>
      </c>
      <c r="C21" s="632" t="s">
        <v>13</v>
      </c>
      <c r="D21" s="113">
        <v>304</v>
      </c>
      <c r="E21" s="170" t="s">
        <v>575</v>
      </c>
    </row>
    <row r="22" spans="1:10" ht="60" customHeight="1">
      <c r="A22" s="71" t="s">
        <v>0</v>
      </c>
      <c r="B22" s="634" t="s">
        <v>44</v>
      </c>
      <c r="C22" s="632" t="s">
        <v>26</v>
      </c>
      <c r="D22" s="113" t="s">
        <v>45</v>
      </c>
      <c r="E22" s="170" t="s">
        <v>46</v>
      </c>
      <c r="J22" s="702"/>
    </row>
    <row r="23" spans="1:10" ht="60" customHeight="1">
      <c r="A23" s="71" t="s">
        <v>0</v>
      </c>
      <c r="B23" s="634" t="s">
        <v>29</v>
      </c>
      <c r="C23" s="632" t="s">
        <v>13</v>
      </c>
      <c r="D23" s="113" t="s">
        <v>47</v>
      </c>
      <c r="E23" s="170" t="s">
        <v>48</v>
      </c>
      <c r="J23" s="702"/>
    </row>
    <row r="24" spans="1:10" ht="60" customHeight="1">
      <c r="A24" s="71" t="s">
        <v>0</v>
      </c>
      <c r="B24" s="634" t="s">
        <v>29</v>
      </c>
      <c r="C24" s="632" t="s">
        <v>13</v>
      </c>
      <c r="D24" s="113" t="s">
        <v>49</v>
      </c>
      <c r="E24" s="170" t="s">
        <v>50</v>
      </c>
    </row>
    <row r="25" spans="1:10" ht="60" customHeight="1">
      <c r="A25" s="71" t="s">
        <v>0</v>
      </c>
      <c r="B25" s="634" t="s">
        <v>29</v>
      </c>
      <c r="C25" s="632" t="s">
        <v>13</v>
      </c>
      <c r="D25" s="113" t="s">
        <v>51</v>
      </c>
      <c r="E25" s="170" t="s">
        <v>52</v>
      </c>
    </row>
    <row r="26" spans="1:10" ht="60" customHeight="1">
      <c r="A26" s="71" t="s">
        <v>0</v>
      </c>
      <c r="B26" s="634" t="s">
        <v>29</v>
      </c>
      <c r="C26" s="632" t="s">
        <v>13</v>
      </c>
      <c r="D26" s="113" t="s">
        <v>53</v>
      </c>
      <c r="E26" s="170" t="s">
        <v>54</v>
      </c>
    </row>
    <row r="27" spans="1:10" ht="60" customHeight="1">
      <c r="A27" s="71" t="s">
        <v>0</v>
      </c>
      <c r="B27" s="634" t="s">
        <v>29</v>
      </c>
      <c r="C27" s="632" t="s">
        <v>13</v>
      </c>
      <c r="D27" s="113" t="s">
        <v>55</v>
      </c>
      <c r="E27" s="170" t="s">
        <v>56</v>
      </c>
    </row>
    <row r="28" spans="1:10" ht="60" customHeight="1">
      <c r="A28" s="71" t="s">
        <v>0</v>
      </c>
      <c r="B28" s="634" t="s">
        <v>29</v>
      </c>
      <c r="C28" s="632" t="s">
        <v>26</v>
      </c>
      <c r="D28" s="113" t="s">
        <v>57</v>
      </c>
      <c r="E28" s="170" t="s">
        <v>58</v>
      </c>
    </row>
    <row r="29" spans="1:10" ht="60" customHeight="1">
      <c r="A29" s="71" t="s">
        <v>0</v>
      </c>
      <c r="B29" s="634" t="s">
        <v>29</v>
      </c>
      <c r="C29" s="632" t="s">
        <v>13</v>
      </c>
      <c r="D29" s="113" t="s">
        <v>59</v>
      </c>
      <c r="E29" s="170" t="s">
        <v>60</v>
      </c>
    </row>
    <row r="30" spans="1:10" ht="60" customHeight="1">
      <c r="A30" s="71" t="s">
        <v>0</v>
      </c>
      <c r="B30" s="634" t="s">
        <v>29</v>
      </c>
      <c r="C30" s="632" t="s">
        <v>26</v>
      </c>
      <c r="D30" s="113" t="s">
        <v>61</v>
      </c>
      <c r="E30" s="170" t="s">
        <v>62</v>
      </c>
    </row>
    <row r="31" spans="1:10" ht="60" customHeight="1">
      <c r="A31" s="71" t="s">
        <v>0</v>
      </c>
      <c r="B31" s="634" t="s">
        <v>63</v>
      </c>
      <c r="C31" s="632" t="s">
        <v>13</v>
      </c>
      <c r="D31" s="113" t="s">
        <v>64</v>
      </c>
      <c r="E31" s="170" t="s">
        <v>65</v>
      </c>
    </row>
    <row r="32" spans="1:10" ht="60" customHeight="1">
      <c r="A32" s="71" t="s">
        <v>0</v>
      </c>
      <c r="B32" s="634" t="s">
        <v>63</v>
      </c>
      <c r="C32" s="632" t="s">
        <v>13</v>
      </c>
      <c r="D32" s="113" t="s">
        <v>66</v>
      </c>
      <c r="E32" s="170" t="s">
        <v>67</v>
      </c>
    </row>
    <row r="33" spans="1:5" ht="60" customHeight="1">
      <c r="A33" s="71" t="s">
        <v>0</v>
      </c>
      <c r="B33" s="634" t="s">
        <v>63</v>
      </c>
      <c r="C33" s="632" t="s">
        <v>13</v>
      </c>
      <c r="D33" s="113" t="s">
        <v>68</v>
      </c>
      <c r="E33" s="170" t="s">
        <v>69</v>
      </c>
    </row>
    <row r="34" spans="1:5" ht="60" customHeight="1">
      <c r="A34" s="71" t="s">
        <v>0</v>
      </c>
      <c r="B34" s="634" t="s">
        <v>63</v>
      </c>
      <c r="C34" s="632" t="s">
        <v>26</v>
      </c>
      <c r="D34" s="113" t="s">
        <v>70</v>
      </c>
      <c r="E34" s="170" t="s">
        <v>71</v>
      </c>
    </row>
    <row r="35" spans="1:5" ht="60" customHeight="1">
      <c r="A35" s="71" t="s">
        <v>0</v>
      </c>
      <c r="B35" s="634" t="s">
        <v>63</v>
      </c>
      <c r="C35" s="632" t="s">
        <v>26</v>
      </c>
      <c r="D35" s="113" t="s">
        <v>72</v>
      </c>
      <c r="E35" s="170" t="s">
        <v>73</v>
      </c>
    </row>
    <row r="36" spans="1:5" ht="60" customHeight="1">
      <c r="A36" s="71" t="s">
        <v>0</v>
      </c>
      <c r="B36" s="634" t="s">
        <v>63</v>
      </c>
      <c r="C36" s="632" t="s">
        <v>26</v>
      </c>
      <c r="D36" s="113" t="s">
        <v>74</v>
      </c>
      <c r="E36" s="170" t="s">
        <v>75</v>
      </c>
    </row>
    <row r="37" spans="1:5" ht="60" customHeight="1">
      <c r="A37" s="71" t="s">
        <v>0</v>
      </c>
      <c r="B37" s="633" t="s">
        <v>376</v>
      </c>
      <c r="C37" s="632" t="s">
        <v>13</v>
      </c>
      <c r="D37" s="113" t="s">
        <v>77</v>
      </c>
      <c r="E37" s="170" t="s">
        <v>78</v>
      </c>
    </row>
    <row r="38" spans="1:5" ht="60" customHeight="1">
      <c r="A38" s="71" t="s">
        <v>0</v>
      </c>
      <c r="B38" s="633" t="s">
        <v>63</v>
      </c>
      <c r="C38" s="632" t="s">
        <v>26</v>
      </c>
      <c r="D38" s="113" t="s">
        <v>79</v>
      </c>
      <c r="E38" s="170" t="s">
        <v>80</v>
      </c>
    </row>
    <row r="39" spans="1:5" ht="60" customHeight="1">
      <c r="A39" s="71" t="s">
        <v>0</v>
      </c>
      <c r="B39" s="633" t="s">
        <v>63</v>
      </c>
      <c r="C39" s="632" t="s">
        <v>26</v>
      </c>
      <c r="D39" s="113" t="s">
        <v>81</v>
      </c>
      <c r="E39" s="170" t="s">
        <v>82</v>
      </c>
    </row>
    <row r="40" spans="1:5" ht="60" customHeight="1">
      <c r="A40" s="71" t="s">
        <v>0</v>
      </c>
      <c r="B40" s="633" t="s">
        <v>63</v>
      </c>
      <c r="C40" s="632" t="s">
        <v>26</v>
      </c>
      <c r="D40" s="113" t="s">
        <v>83</v>
      </c>
      <c r="E40" s="170" t="s">
        <v>84</v>
      </c>
    </row>
    <row r="41" spans="1:5" ht="60" customHeight="1">
      <c r="A41" s="71" t="s">
        <v>5</v>
      </c>
      <c r="B41" s="634" t="s">
        <v>377</v>
      </c>
      <c r="C41" s="632" t="s">
        <v>13</v>
      </c>
      <c r="D41" s="113" t="s">
        <v>85</v>
      </c>
      <c r="E41" s="170" t="s">
        <v>86</v>
      </c>
    </row>
    <row r="42" spans="1:5" ht="60" customHeight="1">
      <c r="A42" s="71" t="s">
        <v>5</v>
      </c>
      <c r="B42" s="634" t="s">
        <v>377</v>
      </c>
      <c r="C42" s="632" t="s">
        <v>26</v>
      </c>
      <c r="D42" s="113" t="s">
        <v>89</v>
      </c>
      <c r="E42" s="170" t="s">
        <v>90</v>
      </c>
    </row>
    <row r="43" spans="1:5" ht="60" customHeight="1">
      <c r="A43" s="71" t="s">
        <v>5</v>
      </c>
      <c r="B43" s="634" t="s">
        <v>377</v>
      </c>
      <c r="C43" s="632" t="s">
        <v>26</v>
      </c>
      <c r="D43" s="113" t="s">
        <v>91</v>
      </c>
      <c r="E43" s="170" t="s">
        <v>92</v>
      </c>
    </row>
    <row r="44" spans="1:5" ht="60" customHeight="1">
      <c r="A44" s="71" t="s">
        <v>5</v>
      </c>
      <c r="B44" s="634" t="s">
        <v>93</v>
      </c>
      <c r="C44" s="632" t="s">
        <v>13</v>
      </c>
      <c r="D44" s="113" t="s">
        <v>94</v>
      </c>
      <c r="E44" s="170" t="s">
        <v>95</v>
      </c>
    </row>
    <row r="45" spans="1:5" ht="60" customHeight="1">
      <c r="A45" s="71" t="s">
        <v>5</v>
      </c>
      <c r="B45" s="634" t="s">
        <v>93</v>
      </c>
      <c r="C45" s="632" t="s">
        <v>13</v>
      </c>
      <c r="D45" s="113" t="s">
        <v>96</v>
      </c>
      <c r="E45" s="170" t="s">
        <v>97</v>
      </c>
    </row>
    <row r="46" spans="1:5" ht="60" customHeight="1">
      <c r="A46" s="71" t="s">
        <v>5</v>
      </c>
      <c r="B46" s="634" t="s">
        <v>93</v>
      </c>
      <c r="C46" s="632" t="s">
        <v>13</v>
      </c>
      <c r="D46" s="113" t="s">
        <v>593</v>
      </c>
      <c r="E46" s="170" t="s">
        <v>257</v>
      </c>
    </row>
    <row r="47" spans="1:5" ht="60" customHeight="1">
      <c r="A47" s="71" t="s">
        <v>5</v>
      </c>
      <c r="B47" s="634" t="s">
        <v>377</v>
      </c>
      <c r="C47" s="632" t="s">
        <v>13</v>
      </c>
      <c r="D47" s="113" t="s">
        <v>85</v>
      </c>
      <c r="E47" s="170" t="s">
        <v>99</v>
      </c>
    </row>
    <row r="48" spans="1:5" ht="60" customHeight="1">
      <c r="A48" s="71" t="s">
        <v>5</v>
      </c>
      <c r="B48" s="634" t="s">
        <v>377</v>
      </c>
      <c r="C48" s="632" t="s">
        <v>13</v>
      </c>
      <c r="D48" s="113" t="s">
        <v>87</v>
      </c>
      <c r="E48" s="170" t="s">
        <v>88</v>
      </c>
    </row>
    <row r="49" spans="1:5" ht="60" customHeight="1">
      <c r="A49" s="71" t="s">
        <v>5</v>
      </c>
      <c r="B49" s="634" t="s">
        <v>16</v>
      </c>
      <c r="C49" s="632" t="s">
        <v>13</v>
      </c>
      <c r="D49" s="113" t="s">
        <v>100</v>
      </c>
      <c r="E49" s="170" t="s">
        <v>101</v>
      </c>
    </row>
    <row r="50" spans="1:5" ht="60" customHeight="1">
      <c r="A50" s="71" t="s">
        <v>5</v>
      </c>
      <c r="B50" s="634" t="s">
        <v>16</v>
      </c>
      <c r="C50" s="632" t="s">
        <v>26</v>
      </c>
      <c r="D50" s="113" t="s">
        <v>102</v>
      </c>
      <c r="E50" s="170" t="s">
        <v>103</v>
      </c>
    </row>
    <row r="51" spans="1:5" ht="60" customHeight="1">
      <c r="A51" s="71" t="s">
        <v>5</v>
      </c>
      <c r="B51" s="634" t="s">
        <v>16</v>
      </c>
      <c r="C51" s="632" t="s">
        <v>26</v>
      </c>
      <c r="D51" s="113" t="s">
        <v>104</v>
      </c>
      <c r="E51" s="170" t="s">
        <v>105</v>
      </c>
    </row>
    <row r="52" spans="1:5" ht="60" customHeight="1">
      <c r="A52" s="71" t="s">
        <v>5</v>
      </c>
      <c r="B52" s="634" t="s">
        <v>16</v>
      </c>
      <c r="C52" s="632" t="s">
        <v>26</v>
      </c>
      <c r="D52" s="113" t="s">
        <v>106</v>
      </c>
      <c r="E52" s="170" t="s">
        <v>107</v>
      </c>
    </row>
    <row r="53" spans="1:5" ht="60" customHeight="1">
      <c r="A53" s="71" t="s">
        <v>5</v>
      </c>
      <c r="B53" s="634" t="s">
        <v>16</v>
      </c>
      <c r="C53" s="632" t="s">
        <v>13</v>
      </c>
      <c r="D53" s="113" t="s">
        <v>108</v>
      </c>
      <c r="E53" s="170" t="s">
        <v>109</v>
      </c>
    </row>
    <row r="54" spans="1:5" ht="60" customHeight="1">
      <c r="A54" s="71" t="s">
        <v>5</v>
      </c>
      <c r="B54" s="634" t="s">
        <v>16</v>
      </c>
      <c r="C54" s="632" t="s">
        <v>13</v>
      </c>
      <c r="D54" s="113" t="s">
        <v>110</v>
      </c>
      <c r="E54" s="170" t="s">
        <v>111</v>
      </c>
    </row>
    <row r="55" spans="1:5" ht="60" customHeight="1">
      <c r="A55" s="71" t="s">
        <v>5</v>
      </c>
      <c r="B55" s="633" t="s">
        <v>376</v>
      </c>
      <c r="C55" s="632" t="s">
        <v>13</v>
      </c>
      <c r="D55" s="113" t="s">
        <v>112</v>
      </c>
      <c r="E55" s="170" t="s">
        <v>113</v>
      </c>
    </row>
  </sheetData>
  <autoFilter ref="A2:E55" xr:uid="{22824374-786F-4467-A7D2-AF7DC8C990E5}"/>
  <mergeCells count="2">
    <mergeCell ref="J22:J23"/>
    <mergeCell ref="A1:XFD1"/>
  </mergeCells>
  <phoneticPr fontId="30" type="noConversion"/>
  <hyperlinks>
    <hyperlink ref="B17:B20" location="Agua!A1" display="Aguas" xr:uid="{DC0F7666-2ED3-4F0B-BCAC-31D94DFD90E4}"/>
    <hyperlink ref="B21:B22" location="'Biodiversidad y conservación'!A1" display="Biodiversidad y conservación" xr:uid="{7C535A97-30A6-4F05-999D-5C5888C452BF}"/>
    <hyperlink ref="B49:B54" location="Comunidades!A1" display="Comunidades" xr:uid="{02B8C6EB-0897-4A2B-89AE-3D1480288588}"/>
    <hyperlink ref="B13:B30" location="'Emisiones y energía'!A1" display="Emisiones y energía" xr:uid="{92ACF306-81ED-4FDA-9268-E4D7C498179A}"/>
    <hyperlink ref="B37" location="Proveedores!A1" display="Proveedores" xr:uid="{EE8E1995-EE8E-4B59-8966-F8CD443510BF}"/>
    <hyperlink ref="B41:B48" location="'Gestión de Personas'!A1" display="Gestión de personas" xr:uid="{81C93589-F7CF-4645-8D28-B2EF7A48A968}"/>
    <hyperlink ref="B9:B55" location="Proveedores!A1" display="Proveedores" xr:uid="{592DD0DB-0D5B-47D6-94F3-FE9A737E31E4}"/>
    <hyperlink ref="B38:B40" location="'Residuos y relaves'!A1" display="Residuos y relaves" xr:uid="{EC7DF71E-753A-4E33-9E32-8C07629A27D9}"/>
    <hyperlink ref="B5" location="'Gobierno corporativo'!A1" display="Gobierno corporativo" xr:uid="{D074CAD0-9BC9-490A-9EBD-C91A2C647168}"/>
    <hyperlink ref="B3" location="'Gestión de Personas'!A1" display="Gestión de personas" xr:uid="{FD8CC0A6-631C-4135-96CC-46A2E0096559}"/>
    <hyperlink ref="B4" location="'Gestión de Personas'!A1" display="Gestión de personas" xr:uid="{04580D23-01B3-4CDF-8A45-7BCE485233E9}"/>
    <hyperlink ref="B6" location="'Gestión de Personas'!A1" display="Gestión de personas" xr:uid="{795DFDD1-6A50-4635-BA44-1639C12691D8}"/>
    <hyperlink ref="B7" location="Desempeño!A1" display="Desempeño" xr:uid="{BA733CB5-3482-4F25-9088-5E28B5D27ECA}"/>
    <hyperlink ref="B10" location="Compliance!A1" display="Compliance" xr:uid="{19F85D04-EE35-4188-997F-F2485949AF82}"/>
    <hyperlink ref="B11" location="Compliance!A1" display="Compliance" xr:uid="{BD22AFD7-8652-419A-8558-E91E0F77EA12}"/>
    <hyperlink ref="B12" location="Compliance!A1" display="Compliance" xr:uid="{0C4C5EA8-AA05-4147-913A-EA0BFEBED94E}"/>
    <hyperlink ref="B13" location="'Emisiones y energía'!A1" display="Emisiones y energía" xr:uid="{BA1C2F91-58F5-403A-AF21-48A0D9E21F60}"/>
    <hyperlink ref="B15" location="'Emisiones y energía'!A1" display="Emisiones y energía" xr:uid="{24D0E62C-E026-49A0-85FC-0C5648C81A57}"/>
    <hyperlink ref="B16" location="'Emisiones y energía'!A1" display="Emisiones y energía" xr:uid="{6CE31B27-5E9E-4EA4-A71B-828EBBDA3D2C}"/>
    <hyperlink ref="B14" location="'Emisiones y energía'!A1" display="Emisiones y energía" xr:uid="{F12867AD-5B5D-4541-B724-7BBC7458C4C7}"/>
    <hyperlink ref="B17" location="Agua!A1" display="Aguas" xr:uid="{E78789FB-DE69-47BF-A07A-FE02D1503AD1}"/>
    <hyperlink ref="B18" location="Agua!A1" display="Aguas" xr:uid="{2A1A37AD-89A7-495F-BB1E-2AA26F5FD6A3}"/>
    <hyperlink ref="B19" location="Agua!A1" display="Aguas" xr:uid="{BBD025C7-4E5E-4C89-8CC6-B2B468EF7F92}"/>
    <hyperlink ref="B20" location="Agua!A1" display="Aguas" xr:uid="{6CB5DD6A-585B-40FA-A5AE-1426636EB5AE}"/>
    <hyperlink ref="B21" location="'Biodiversidad y conservación'!A1" display="Biodiversidad y conservación" xr:uid="{3EFBF20A-8C4B-4497-9C24-EB545D178D0E}"/>
    <hyperlink ref="B22" location="'Biodiversidad y conservación'!A1" display="Biodiversidad y conservación" xr:uid="{6B174DBE-0973-41C8-9D0F-52F1419165DD}"/>
    <hyperlink ref="B23" location="'Emisiones y energía'!A1" display="Emisiones y energía" xr:uid="{AA9DE654-EF08-4A5D-945F-E3B01EBA199D}"/>
    <hyperlink ref="B24" location="'Emisiones y energía'!A1" display="Emisiones y energía" xr:uid="{583BF5EB-AC4D-4A3C-9A31-776C738FD5EB}"/>
    <hyperlink ref="B25" location="'Emisiones y energía'!A1" display="Emisiones y energía" xr:uid="{1E674262-8376-4EAF-8E30-202E67CAC67A}"/>
    <hyperlink ref="B26" location="'Emisiones y energía'!A1" display="Emisiones y energía" xr:uid="{6AE66B1C-8AF4-44B9-A47E-BF9173D18B10}"/>
    <hyperlink ref="B27" location="'Emisiones y energía'!A1" display="Emisiones y energía" xr:uid="{096C8355-9921-48AD-95A5-82260D5EA98B}"/>
    <hyperlink ref="B28" location="'Emisiones y energía'!A1" display="Emisiones y energía" xr:uid="{21A85385-E7A6-4B78-B980-BCE10E40313A}"/>
    <hyperlink ref="B29" location="'Emisiones y energía'!A1" display="Emisiones y energía" xr:uid="{BE175180-05A9-4FA6-9F37-ECC767CE7A75}"/>
    <hyperlink ref="B30" location="'Emisiones y energía'!A1" display="Emisiones y energía" xr:uid="{8665504F-5B3B-42DF-A419-50932D5EF488}"/>
    <hyperlink ref="B31" location="'Residuos y relaves'!A1" display="Residuos y relaves" xr:uid="{D29A874A-4470-47F2-B7F7-E62727E66678}"/>
    <hyperlink ref="B32" location="'Residuos y relaves'!A1" display="Residuos y relaves" xr:uid="{C7DF844C-D395-4089-AE67-69D39034F63E}"/>
    <hyperlink ref="B33" location="'Residuos y relaves'!A1" display="Residuos y relaves" xr:uid="{C47A6656-9421-486E-BF1C-187175669A8D}"/>
    <hyperlink ref="B34" location="'Residuos y relaves'!A1" display="Residuos y relaves" xr:uid="{B7E75738-F99B-4651-9704-1FCF49A78C24}"/>
    <hyperlink ref="B35" location="'Residuos y relaves'!A1" display="Residuos y relaves" xr:uid="{1EEBC9CE-99D1-4D88-B170-3E9EAF838890}"/>
    <hyperlink ref="B36" location="'Residuos y relaves'!A1" display="Residuos y relaves" xr:uid="{B873B288-B505-41A9-8B76-26BC08EB3405}"/>
    <hyperlink ref="B41" location="'Gestión de Personas'!A1" display="Gestión de personas" xr:uid="{43FC9742-32DD-4389-A386-E3FEB2D454DA}"/>
    <hyperlink ref="B42" location="'Gestión de Personas'!A1" display="Gestión de personas" xr:uid="{067EC00E-0FAA-466D-AAD4-B99D67A0E582}"/>
    <hyperlink ref="B43" location="'Gestión de Personas'!A1" display="Gestión de personas" xr:uid="{8BA3EDE2-E2B1-4D74-AEAD-71C003B6B551}"/>
    <hyperlink ref="B44" location="'Salud y Seguridad'!A1" display="Salud y seguridad" xr:uid="{CBF037AC-15C3-4F72-A4A7-591E0CB87685}"/>
    <hyperlink ref="B45" location="'Salud y Seguridad'!A1" display="Salud y seguridad" xr:uid="{0113CE62-D2DC-44E2-AED8-C9C84428D5A9}"/>
    <hyperlink ref="B47" location="'Gestión de Personas'!A1" display="Gestión de personas" xr:uid="{01310244-A7E8-4C3C-803A-A6029A2EF1CB}"/>
    <hyperlink ref="B48" location="'Gestión de Personas'!A1" display="Gestión de personas" xr:uid="{A1E60B15-430E-4B63-ACAD-D6CBB74165A1}"/>
    <hyperlink ref="B49" location="Comunidades!A1" display="Comunidades" xr:uid="{D365FCE8-B7AB-4465-8D1C-32CD2F899F8A}"/>
    <hyperlink ref="B50" location="Comunidades!A1" display="Comunidades" xr:uid="{C5E1410A-4F6C-43A3-9CF8-DE1870D25468}"/>
    <hyperlink ref="B51" location="Comunidades!A1" display="Comunidades" xr:uid="{96D82E0E-2226-4541-9948-648F81484FD5}"/>
    <hyperlink ref="B52" location="Comunidades!A1" display="Comunidades" xr:uid="{8EE62CDE-6FE6-408A-9E51-9CB083788435}"/>
    <hyperlink ref="B53" location="Comunidades!A1" display="Comunidades" xr:uid="{BD323227-FF66-4232-8726-9EB9015C1BF0}"/>
    <hyperlink ref="B54" location="Comunidades!A1" display="Comunidades" xr:uid="{3911A89A-18B4-40ED-8DA9-C97D1D836B48}"/>
    <hyperlink ref="B8" location="Desempeño!A1" display="Desempeño" xr:uid="{2F7F5469-3BE6-4711-8701-2E2F9EC0B30C}"/>
    <hyperlink ref="B46" location="'Salud y Seguridad'!A1" display="Salud y seguridad" xr:uid="{DD595846-18FF-4493-9877-0F7494F5ABBB}"/>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416E-32D4-4B1C-8B0F-EF0CA53BB72E}">
  <sheetPr>
    <tabColor theme="0" tint="-0.14999847407452621"/>
  </sheetPr>
  <dimension ref="A1:I21"/>
  <sheetViews>
    <sheetView showGridLines="0" zoomScale="65" zoomScaleNormal="87" workbookViewId="0">
      <pane ySplit="4" topLeftCell="A8" activePane="bottomLeft" state="frozen"/>
      <selection pane="bottomLeft" sqref="A1:XFD1"/>
    </sheetView>
  </sheetViews>
  <sheetFormatPr baseColWidth="10" defaultColWidth="11.453125" defaultRowHeight="15" customHeight="1"/>
  <cols>
    <col min="2" max="2" width="48.453125" customWidth="1"/>
    <col min="3" max="3" width="19.81640625" customWidth="1"/>
  </cols>
  <sheetData>
    <row r="1" spans="1:9" s="664" customFormat="1" ht="100" customHeight="1"/>
    <row r="2" spans="1:9" ht="35" customHeight="1">
      <c r="A2" s="722" t="s">
        <v>201</v>
      </c>
      <c r="B2" s="723"/>
      <c r="C2" s="723"/>
      <c r="D2" s="723"/>
      <c r="E2" s="723"/>
      <c r="F2" s="723"/>
      <c r="G2" s="1"/>
      <c r="H2" s="1"/>
      <c r="I2" s="1"/>
    </row>
    <row r="3" spans="1:9" ht="18.5">
      <c r="A3" s="715" t="s">
        <v>132</v>
      </c>
      <c r="B3" s="716"/>
      <c r="C3" s="717"/>
      <c r="D3" s="718">
        <v>2025</v>
      </c>
      <c r="E3" s="713">
        <v>2024</v>
      </c>
      <c r="F3" s="720">
        <v>2023</v>
      </c>
    </row>
    <row r="4" spans="1:9" ht="19" thickBot="1">
      <c r="A4" s="20" t="s">
        <v>13</v>
      </c>
      <c r="B4" s="20" t="s">
        <v>135</v>
      </c>
      <c r="C4" s="20" t="s">
        <v>114</v>
      </c>
      <c r="D4" s="719"/>
      <c r="E4" s="714"/>
      <c r="F4" s="721"/>
    </row>
    <row r="5" spans="1:9" s="213" customFormat="1" ht="16">
      <c r="A5" s="707" t="s">
        <v>202</v>
      </c>
      <c r="B5" s="708" t="s">
        <v>203</v>
      </c>
      <c r="C5" s="709"/>
      <c r="D5" s="261" t="s">
        <v>204</v>
      </c>
      <c r="E5" s="168" t="s">
        <v>204</v>
      </c>
      <c r="F5" s="168" t="s">
        <v>204</v>
      </c>
    </row>
    <row r="6" spans="1:9" s="213" customFormat="1" ht="20" customHeight="1">
      <c r="A6" s="707"/>
      <c r="B6" s="77" t="s">
        <v>206</v>
      </c>
      <c r="C6" s="77" t="s">
        <v>205</v>
      </c>
      <c r="D6" s="78">
        <f>'[1]Gobierno corporativo'!$I$13</f>
        <v>4</v>
      </c>
      <c r="E6" s="78">
        <f>'[1]Gobierno corporativo'!$I$13</f>
        <v>4</v>
      </c>
      <c r="F6" s="78">
        <f>'[1]Gobierno corporativo'!$I$13</f>
        <v>4</v>
      </c>
    </row>
    <row r="7" spans="1:9" s="213" customFormat="1" ht="20" customHeight="1" thickBot="1">
      <c r="A7" s="707"/>
      <c r="B7" s="77" t="s">
        <v>207</v>
      </c>
      <c r="C7" s="77" t="s">
        <v>205</v>
      </c>
      <c r="D7" s="78">
        <v>5</v>
      </c>
      <c r="E7" s="78">
        <v>4</v>
      </c>
      <c r="F7" s="78">
        <v>5</v>
      </c>
    </row>
    <row r="8" spans="1:9" s="213" customFormat="1" ht="16">
      <c r="A8" s="707"/>
      <c r="B8" s="710" t="s">
        <v>208</v>
      </c>
      <c r="C8" s="711"/>
      <c r="D8" s="262"/>
      <c r="E8" s="79"/>
      <c r="F8" s="79"/>
    </row>
    <row r="9" spans="1:9" s="213" customFormat="1" ht="14.5">
      <c r="A9" s="707"/>
      <c r="B9" s="77" t="s">
        <v>209</v>
      </c>
      <c r="C9" s="77" t="s">
        <v>210</v>
      </c>
      <c r="D9" s="78">
        <v>6</v>
      </c>
      <c r="E9" s="78">
        <f>'[1]Gobierno corporativo'!$I$24</f>
        <v>5</v>
      </c>
      <c r="F9" s="78">
        <f>'[1]Gobierno corporativo'!$I$24</f>
        <v>5</v>
      </c>
    </row>
    <row r="10" spans="1:9" s="213" customFormat="1" ht="14.5">
      <c r="A10" s="707"/>
      <c r="B10" s="77" t="s">
        <v>211</v>
      </c>
      <c r="C10" s="77" t="s">
        <v>210</v>
      </c>
      <c r="D10" s="78">
        <v>3</v>
      </c>
      <c r="E10" s="78">
        <f>'[1]Gobierno corporativo'!$I$25</f>
        <v>3</v>
      </c>
      <c r="F10" s="78">
        <f>'[1]Gobierno corporativo'!$I$25</f>
        <v>3</v>
      </c>
    </row>
    <row r="11" spans="1:9" s="213" customFormat="1" ht="16">
      <c r="A11" s="707"/>
      <c r="B11" s="712" t="s">
        <v>212</v>
      </c>
      <c r="C11" s="712"/>
      <c r="D11" s="263"/>
      <c r="E11" s="80"/>
      <c r="F11" s="80"/>
    </row>
    <row r="12" spans="1:9" s="213" customFormat="1" ht="14.5">
      <c r="A12" s="707"/>
      <c r="B12" s="704" t="s">
        <v>213</v>
      </c>
      <c r="C12" s="77" t="s">
        <v>415</v>
      </c>
      <c r="D12" s="77">
        <v>5</v>
      </c>
      <c r="E12" s="77">
        <v>3</v>
      </c>
      <c r="F12" s="77">
        <v>3</v>
      </c>
    </row>
    <row r="13" spans="1:9" s="213" customFormat="1" ht="14.5">
      <c r="A13" s="707"/>
      <c r="B13" s="705"/>
      <c r="C13" s="77" t="s">
        <v>416</v>
      </c>
      <c r="D13" s="77">
        <v>4</v>
      </c>
      <c r="E13" s="77">
        <v>5</v>
      </c>
      <c r="F13" s="77">
        <v>5</v>
      </c>
    </row>
    <row r="14" spans="1:9" s="213" customFormat="1" ht="14.5">
      <c r="A14" s="707"/>
      <c r="B14" s="705"/>
      <c r="C14" s="77" t="s">
        <v>417</v>
      </c>
      <c r="D14" s="77">
        <v>0</v>
      </c>
      <c r="E14" s="77">
        <v>0</v>
      </c>
      <c r="F14" s="77">
        <v>0</v>
      </c>
    </row>
    <row r="15" spans="1:9" s="213" customFormat="1" ht="14.5">
      <c r="A15" s="707"/>
      <c r="B15" s="705"/>
      <c r="C15" s="77" t="s">
        <v>418</v>
      </c>
      <c r="D15" s="77">
        <v>0</v>
      </c>
      <c r="E15" s="77">
        <v>0</v>
      </c>
      <c r="F15" s="77">
        <v>0</v>
      </c>
    </row>
    <row r="16" spans="1:9" s="213" customFormat="1" ht="14.5">
      <c r="A16" s="707"/>
      <c r="B16" s="706"/>
      <c r="C16" s="77" t="s">
        <v>419</v>
      </c>
      <c r="D16" s="77">
        <v>0</v>
      </c>
      <c r="E16" s="77">
        <v>0</v>
      </c>
      <c r="F16" s="77">
        <v>0</v>
      </c>
    </row>
    <row r="17" s="213" customFormat="1" ht="14.5"/>
    <row r="18" s="213" customFormat="1" ht="14.5"/>
    <row r="19" ht="14.5"/>
    <row r="20" ht="14.5"/>
    <row r="21" ht="14.5"/>
  </sheetData>
  <mergeCells count="11">
    <mergeCell ref="A1:XFD1"/>
    <mergeCell ref="B12:B16"/>
    <mergeCell ref="A5:A16"/>
    <mergeCell ref="B5:C5"/>
    <mergeCell ref="B8:C8"/>
    <mergeCell ref="B11:C11"/>
    <mergeCell ref="E3:E4"/>
    <mergeCell ref="A3:C3"/>
    <mergeCell ref="D3:D4"/>
    <mergeCell ref="F3:F4"/>
    <mergeCell ref="A2:F2"/>
  </mergeCells>
  <phoneticPr fontId="3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9644-63A6-4797-8EB5-0F9635BECBB3}">
  <sheetPr>
    <tabColor rgb="FFCCE3F3"/>
  </sheetPr>
  <dimension ref="A1:BU88"/>
  <sheetViews>
    <sheetView showGridLines="0" zoomScale="65" zoomScaleNormal="23" workbookViewId="0">
      <selection activeCell="C55" sqref="C55"/>
    </sheetView>
  </sheetViews>
  <sheetFormatPr baseColWidth="10" defaultColWidth="8.6328125" defaultRowHeight="15" customHeight="1"/>
  <cols>
    <col min="1" max="1" width="18.90625" style="13" customWidth="1"/>
    <col min="2" max="2" width="36.453125" style="13" customWidth="1"/>
    <col min="3" max="3" width="20.36328125" style="13" bestFit="1" customWidth="1"/>
    <col min="4" max="4" width="11.6328125" style="13" bestFit="1" customWidth="1"/>
    <col min="5" max="5" width="13.453125" style="13" bestFit="1" customWidth="1"/>
    <col min="6" max="6" width="15.26953125" style="13" bestFit="1" customWidth="1"/>
    <col min="7" max="7" width="16.54296875" style="13" bestFit="1" customWidth="1"/>
    <col min="8" max="8" width="16.6328125" style="13" bestFit="1" customWidth="1"/>
    <col min="9" max="9" width="18" style="13" bestFit="1" customWidth="1"/>
    <col min="10" max="10" width="17" style="13" bestFit="1" customWidth="1"/>
    <col min="11" max="11" width="18.7265625" style="13" bestFit="1" customWidth="1"/>
    <col min="12" max="12" width="11.1796875" style="13" bestFit="1" customWidth="1"/>
    <col min="13" max="13" width="9.6328125" style="13" bestFit="1" customWidth="1"/>
    <col min="14" max="14" width="10.08984375" style="13" bestFit="1" customWidth="1"/>
    <col min="15" max="15" width="11.1796875" style="13" bestFit="1" customWidth="1"/>
    <col min="16" max="16" width="11.6328125" style="13" bestFit="1" customWidth="1"/>
    <col min="17" max="17" width="12.6328125" style="13" bestFit="1" customWidth="1"/>
    <col min="18" max="18" width="12" style="13" bestFit="1" customWidth="1"/>
    <col min="19" max="20" width="11.6328125" style="13" bestFit="1" customWidth="1"/>
    <col min="21" max="21" width="12" style="13" bestFit="1" customWidth="1"/>
    <col min="22" max="23" width="11.6328125" style="13" bestFit="1" customWidth="1"/>
    <col min="24" max="24" width="12" style="13" bestFit="1" customWidth="1"/>
    <col min="25" max="26" width="11.6328125" style="13" bestFit="1" customWidth="1"/>
    <col min="27" max="27" width="12" style="13" bestFit="1" customWidth="1"/>
    <col min="28" max="29" width="11.6328125" style="13" bestFit="1" customWidth="1"/>
    <col min="30" max="30" width="13" style="13" bestFit="1" customWidth="1"/>
    <col min="31" max="31" width="11.6328125" style="13" bestFit="1" customWidth="1"/>
    <col min="32" max="32" width="10.7265625" style="13" bestFit="1" customWidth="1"/>
    <col min="33" max="33" width="12" style="13" bestFit="1" customWidth="1"/>
    <col min="34" max="39" width="14" style="13" customWidth="1"/>
    <col min="40" max="40" width="20" style="13" bestFit="1" customWidth="1"/>
    <col min="41" max="48" width="8.6328125" style="13"/>
    <col min="49" max="49" width="16.6328125" style="13" bestFit="1" customWidth="1"/>
    <col min="50" max="50" width="8.6328125" style="13"/>
    <col min="51" max="51" width="16.1796875" style="13" customWidth="1"/>
    <col min="52" max="16384" width="8.6328125" style="13"/>
  </cols>
  <sheetData>
    <row r="1" spans="1:73" s="746" customFormat="1" ht="100" customHeight="1"/>
    <row r="2" spans="1:73" ht="18.5">
      <c r="A2" s="729" t="s">
        <v>131</v>
      </c>
      <c r="B2" s="730"/>
      <c r="C2" s="731"/>
      <c r="D2" s="732" t="s">
        <v>530</v>
      </c>
      <c r="E2" s="733"/>
      <c r="F2" s="733"/>
      <c r="G2" s="733"/>
      <c r="H2" s="733"/>
      <c r="I2" s="733"/>
      <c r="J2" s="733"/>
      <c r="K2" s="733"/>
      <c r="L2" s="733"/>
      <c r="M2" s="733"/>
      <c r="N2" s="733"/>
      <c r="O2" s="734"/>
      <c r="P2" s="738" t="s">
        <v>133</v>
      </c>
      <c r="Q2" s="739"/>
      <c r="R2" s="739"/>
      <c r="S2" s="739"/>
      <c r="T2" s="739"/>
      <c r="U2" s="739"/>
      <c r="V2" s="739"/>
      <c r="W2" s="739"/>
      <c r="X2" s="739"/>
      <c r="Y2" s="739"/>
      <c r="Z2" s="739"/>
      <c r="AA2" s="739"/>
      <c r="AB2" s="752" t="s">
        <v>538</v>
      </c>
    </row>
    <row r="3" spans="1:73" ht="18.5">
      <c r="A3" s="748" t="s">
        <v>132</v>
      </c>
      <c r="B3" s="748"/>
      <c r="C3" s="748"/>
      <c r="D3" s="735"/>
      <c r="E3" s="736"/>
      <c r="F3" s="736"/>
      <c r="G3" s="736"/>
      <c r="H3" s="736"/>
      <c r="I3" s="736"/>
      <c r="J3" s="736"/>
      <c r="K3" s="736"/>
      <c r="L3" s="736"/>
      <c r="M3" s="736"/>
      <c r="N3" s="736"/>
      <c r="O3" s="737"/>
      <c r="P3" s="740"/>
      <c r="Q3" s="741"/>
      <c r="R3" s="741"/>
      <c r="S3" s="741"/>
      <c r="T3" s="741"/>
      <c r="U3" s="741"/>
      <c r="V3" s="741"/>
      <c r="W3" s="741"/>
      <c r="X3" s="741"/>
      <c r="Y3" s="741"/>
      <c r="Z3" s="741"/>
      <c r="AA3" s="741"/>
      <c r="AB3" s="752"/>
    </row>
    <row r="4" spans="1:73" ht="18.5">
      <c r="A4" s="227" t="s">
        <v>134</v>
      </c>
      <c r="B4" s="227" t="s">
        <v>135</v>
      </c>
      <c r="C4" s="227" t="s">
        <v>114</v>
      </c>
      <c r="D4" s="266" t="s">
        <v>136</v>
      </c>
      <c r="E4" s="266" t="s">
        <v>150</v>
      </c>
      <c r="F4" s="266" t="s">
        <v>413</v>
      </c>
      <c r="G4" s="266" t="s">
        <v>178</v>
      </c>
      <c r="H4" s="266" t="s">
        <v>151</v>
      </c>
      <c r="I4" s="266" t="s">
        <v>152</v>
      </c>
      <c r="J4" s="266" t="s">
        <v>153</v>
      </c>
      <c r="K4" s="266" t="s">
        <v>154</v>
      </c>
      <c r="L4" s="266" t="s">
        <v>155</v>
      </c>
      <c r="M4" s="266" t="s">
        <v>156</v>
      </c>
      <c r="N4" s="266" t="s">
        <v>157</v>
      </c>
      <c r="O4" s="266" t="s">
        <v>408</v>
      </c>
      <c r="P4" s="103" t="s">
        <v>136</v>
      </c>
      <c r="Q4" s="103" t="s">
        <v>150</v>
      </c>
      <c r="R4" s="103" t="s">
        <v>413</v>
      </c>
      <c r="S4" s="103" t="s">
        <v>178</v>
      </c>
      <c r="T4" s="103" t="s">
        <v>151</v>
      </c>
      <c r="U4" s="103" t="s">
        <v>152</v>
      </c>
      <c r="V4" s="103" t="s">
        <v>153</v>
      </c>
      <c r="W4" s="103" t="s">
        <v>154</v>
      </c>
      <c r="X4" s="103" t="s">
        <v>155</v>
      </c>
      <c r="Y4" s="103" t="s">
        <v>156</v>
      </c>
      <c r="Z4" s="103" t="s">
        <v>157</v>
      </c>
      <c r="AA4" s="103" t="s">
        <v>408</v>
      </c>
      <c r="AB4" s="291" t="s">
        <v>136</v>
      </c>
    </row>
    <row r="5" spans="1:73" ht="14.5">
      <c r="A5" s="688" t="str">
        <f>"2-7"</f>
        <v>2-7</v>
      </c>
      <c r="B5" s="754" t="s">
        <v>414</v>
      </c>
      <c r="C5" s="160" t="s">
        <v>145</v>
      </c>
      <c r="D5" s="249">
        <f>SUM(E5:O5)</f>
        <v>12804</v>
      </c>
      <c r="E5" s="249">
        <v>433</v>
      </c>
      <c r="F5" s="249">
        <v>547</v>
      </c>
      <c r="G5" s="249">
        <v>31</v>
      </c>
      <c r="H5" s="249">
        <v>3263</v>
      </c>
      <c r="I5" s="249">
        <v>1193</v>
      </c>
      <c r="J5" s="249">
        <v>671</v>
      </c>
      <c r="K5" s="249">
        <v>361</v>
      </c>
      <c r="L5" s="249">
        <v>1171</v>
      </c>
      <c r="M5" s="249">
        <v>1414</v>
      </c>
      <c r="N5" s="249">
        <v>3326</v>
      </c>
      <c r="O5" s="249">
        <v>394</v>
      </c>
      <c r="P5" s="113">
        <f>SUM(Q5:AA5)</f>
        <v>13027</v>
      </c>
      <c r="Q5" s="113">
        <v>454</v>
      </c>
      <c r="R5" s="113">
        <v>636</v>
      </c>
      <c r="S5" s="113">
        <v>97</v>
      </c>
      <c r="T5" s="113">
        <v>3264</v>
      </c>
      <c r="U5" s="113">
        <v>1175</v>
      </c>
      <c r="V5" s="113">
        <v>660</v>
      </c>
      <c r="W5" s="113">
        <v>368</v>
      </c>
      <c r="X5" s="113">
        <v>1228</v>
      </c>
      <c r="Y5" s="113">
        <v>1346</v>
      </c>
      <c r="Z5" s="113">
        <v>3405</v>
      </c>
      <c r="AA5" s="113">
        <v>394</v>
      </c>
      <c r="AB5" s="113">
        <v>13066</v>
      </c>
    </row>
    <row r="6" spans="1:73" ht="14.5">
      <c r="A6" s="688"/>
      <c r="B6" s="754"/>
      <c r="C6" s="160" t="s">
        <v>146</v>
      </c>
      <c r="D6" s="249">
        <f>SUM(E6:O6)</f>
        <v>2935</v>
      </c>
      <c r="E6" s="249">
        <v>272</v>
      </c>
      <c r="F6" s="249">
        <v>173</v>
      </c>
      <c r="G6" s="249">
        <v>22</v>
      </c>
      <c r="H6" s="249">
        <v>729</v>
      </c>
      <c r="I6" s="249">
        <v>320</v>
      </c>
      <c r="J6" s="249">
        <v>161</v>
      </c>
      <c r="K6" s="249">
        <v>133</v>
      </c>
      <c r="L6" s="249">
        <v>263</v>
      </c>
      <c r="M6" s="249">
        <v>197</v>
      </c>
      <c r="N6" s="249">
        <v>608</v>
      </c>
      <c r="O6" s="249">
        <v>57</v>
      </c>
      <c r="P6" s="113">
        <f>SUM(Q6:AA6)</f>
        <v>2804</v>
      </c>
      <c r="Q6" s="113">
        <v>289</v>
      </c>
      <c r="R6" s="113">
        <v>185</v>
      </c>
      <c r="S6" s="113">
        <v>36</v>
      </c>
      <c r="T6" s="113">
        <v>675</v>
      </c>
      <c r="U6" s="113">
        <v>284</v>
      </c>
      <c r="V6" s="113">
        <v>160</v>
      </c>
      <c r="W6" s="113">
        <v>127</v>
      </c>
      <c r="X6" s="113">
        <v>249</v>
      </c>
      <c r="Y6" s="113">
        <v>176</v>
      </c>
      <c r="Z6" s="113">
        <v>566</v>
      </c>
      <c r="AA6" s="113">
        <v>57</v>
      </c>
      <c r="AB6" s="113">
        <v>2607</v>
      </c>
    </row>
    <row r="7" spans="1:73" ht="14.5">
      <c r="A7" s="688"/>
      <c r="B7" s="754"/>
      <c r="C7" s="160" t="s">
        <v>531</v>
      </c>
      <c r="D7" s="247">
        <f>D6/D8</f>
        <v>0.18647944596225935</v>
      </c>
      <c r="E7" s="247">
        <f t="shared" ref="E7:O7" si="0">E6/E8</f>
        <v>0.38581560283687943</v>
      </c>
      <c r="F7" s="247">
        <f t="shared" si="0"/>
        <v>0.24027777777777778</v>
      </c>
      <c r="G7" s="247">
        <f t="shared" si="0"/>
        <v>0.41509433962264153</v>
      </c>
      <c r="H7" s="247">
        <f t="shared" si="0"/>
        <v>0.18261523046092185</v>
      </c>
      <c r="I7" s="247">
        <f t="shared" si="0"/>
        <v>0.21150033046926636</v>
      </c>
      <c r="J7" s="247">
        <f t="shared" si="0"/>
        <v>0.19350961538461539</v>
      </c>
      <c r="K7" s="247">
        <f t="shared" si="0"/>
        <v>0.26923076923076922</v>
      </c>
      <c r="L7" s="247">
        <f t="shared" si="0"/>
        <v>0.18340306834030684</v>
      </c>
      <c r="M7" s="247">
        <f t="shared" si="0"/>
        <v>0.12228429546865301</v>
      </c>
      <c r="N7" s="247">
        <f t="shared" si="0"/>
        <v>0.15455007625826131</v>
      </c>
      <c r="O7" s="247">
        <f t="shared" si="0"/>
        <v>0.12638580931263857</v>
      </c>
      <c r="P7" s="246">
        <f>P6/P8</f>
        <v>0.17712083886046365</v>
      </c>
      <c r="Q7" s="246">
        <f t="shared" ref="Q7:AA7" si="1">Q6/Q8</f>
        <v>0.38896366083445494</v>
      </c>
      <c r="R7" s="246">
        <f t="shared" si="1"/>
        <v>0.22533495736906212</v>
      </c>
      <c r="S7" s="246">
        <f t="shared" si="1"/>
        <v>0.27067669172932329</v>
      </c>
      <c r="T7" s="246">
        <f t="shared" si="1"/>
        <v>0.17136329017517135</v>
      </c>
      <c r="U7" s="246">
        <f t="shared" si="1"/>
        <v>0.19465387251542152</v>
      </c>
      <c r="V7" s="246">
        <f t="shared" si="1"/>
        <v>0.1951219512195122</v>
      </c>
      <c r="W7" s="246">
        <f t="shared" si="1"/>
        <v>0.25656565656565655</v>
      </c>
      <c r="X7" s="246">
        <f t="shared" si="1"/>
        <v>0.16858496953283683</v>
      </c>
      <c r="Y7" s="246">
        <f t="shared" si="1"/>
        <v>0.11563731931668857</v>
      </c>
      <c r="Z7" s="246">
        <f t="shared" si="1"/>
        <v>0.14253336691009821</v>
      </c>
      <c r="AA7" s="246">
        <f t="shared" si="1"/>
        <v>0.12638580931263857</v>
      </c>
      <c r="AB7" s="246">
        <f>AB6/AB8</f>
        <v>0.16633701269699483</v>
      </c>
    </row>
    <row r="8" spans="1:73" ht="14.5">
      <c r="A8" s="688"/>
      <c r="B8" s="754"/>
      <c r="C8" s="160" t="s">
        <v>147</v>
      </c>
      <c r="D8" s="250">
        <f>D6+D5</f>
        <v>15739</v>
      </c>
      <c r="E8" s="250">
        <f t="shared" ref="E8:O8" si="2">E6+E5</f>
        <v>705</v>
      </c>
      <c r="F8" s="250">
        <f t="shared" si="2"/>
        <v>720</v>
      </c>
      <c r="G8" s="250">
        <f t="shared" si="2"/>
        <v>53</v>
      </c>
      <c r="H8" s="250">
        <f t="shared" si="2"/>
        <v>3992</v>
      </c>
      <c r="I8" s="250">
        <f t="shared" si="2"/>
        <v>1513</v>
      </c>
      <c r="J8" s="250">
        <f t="shared" si="2"/>
        <v>832</v>
      </c>
      <c r="K8" s="250">
        <f t="shared" si="2"/>
        <v>494</v>
      </c>
      <c r="L8" s="250">
        <f t="shared" si="2"/>
        <v>1434</v>
      </c>
      <c r="M8" s="250">
        <f t="shared" si="2"/>
        <v>1611</v>
      </c>
      <c r="N8" s="250">
        <f t="shared" si="2"/>
        <v>3934</v>
      </c>
      <c r="O8" s="250">
        <f t="shared" si="2"/>
        <v>451</v>
      </c>
      <c r="P8" s="161">
        <f>SUM(Q8:AA8)</f>
        <v>15831</v>
      </c>
      <c r="Q8" s="161">
        <f t="shared" ref="Q8:Z8" si="3">Q6+Q5</f>
        <v>743</v>
      </c>
      <c r="R8" s="161">
        <f t="shared" si="3"/>
        <v>821</v>
      </c>
      <c r="S8" s="161">
        <f t="shared" si="3"/>
        <v>133</v>
      </c>
      <c r="T8" s="161">
        <f t="shared" si="3"/>
        <v>3939</v>
      </c>
      <c r="U8" s="161">
        <f t="shared" si="3"/>
        <v>1459</v>
      </c>
      <c r="V8" s="161">
        <f t="shared" si="3"/>
        <v>820</v>
      </c>
      <c r="W8" s="161">
        <f t="shared" si="3"/>
        <v>495</v>
      </c>
      <c r="X8" s="161">
        <f t="shared" si="3"/>
        <v>1477</v>
      </c>
      <c r="Y8" s="161">
        <f t="shared" si="3"/>
        <v>1522</v>
      </c>
      <c r="Z8" s="161">
        <f t="shared" si="3"/>
        <v>3971</v>
      </c>
      <c r="AA8" s="161">
        <f t="shared" ref="AA8" si="4">AA6+AA5</f>
        <v>451</v>
      </c>
      <c r="AB8" s="161">
        <f>AB6+AB5</f>
        <v>15673</v>
      </c>
    </row>
    <row r="9" spans="1:73" ht="18.5">
      <c r="A9" s="753" t="s">
        <v>14</v>
      </c>
      <c r="B9" s="753"/>
      <c r="C9" s="753"/>
      <c r="D9" s="533" t="s">
        <v>136</v>
      </c>
      <c r="E9" s="266" t="s">
        <v>150</v>
      </c>
      <c r="F9" s="266" t="s">
        <v>413</v>
      </c>
      <c r="G9" s="266" t="s">
        <v>178</v>
      </c>
      <c r="H9" s="266" t="s">
        <v>151</v>
      </c>
      <c r="I9" s="266" t="s">
        <v>152</v>
      </c>
      <c r="J9" s="266" t="s">
        <v>153</v>
      </c>
      <c r="K9" s="266" t="s">
        <v>154</v>
      </c>
      <c r="L9" s="266" t="s">
        <v>155</v>
      </c>
      <c r="M9" s="266" t="s">
        <v>156</v>
      </c>
      <c r="N9" s="266" t="s">
        <v>157</v>
      </c>
      <c r="O9" s="266" t="s">
        <v>408</v>
      </c>
      <c r="P9" s="71" t="s">
        <v>136</v>
      </c>
      <c r="Q9" s="162" t="s">
        <v>150</v>
      </c>
      <c r="R9" s="162" t="s">
        <v>413</v>
      </c>
      <c r="S9" s="162" t="s">
        <v>178</v>
      </c>
      <c r="T9" s="162" t="s">
        <v>151</v>
      </c>
      <c r="U9" s="162" t="s">
        <v>152</v>
      </c>
      <c r="V9" s="162" t="s">
        <v>153</v>
      </c>
      <c r="W9" s="162" t="s">
        <v>154</v>
      </c>
      <c r="X9" s="162" t="s">
        <v>155</v>
      </c>
      <c r="Y9" s="162" t="s">
        <v>156</v>
      </c>
      <c r="Z9" s="162" t="s">
        <v>157</v>
      </c>
      <c r="AA9" s="162" t="s">
        <v>408</v>
      </c>
      <c r="AB9" s="292" t="s">
        <v>136</v>
      </c>
    </row>
    <row r="10" spans="1:73" ht="43.5">
      <c r="A10" s="251" t="str">
        <f>"2-8"</f>
        <v>2-8</v>
      </c>
      <c r="B10" s="252" t="s">
        <v>148</v>
      </c>
      <c r="C10" s="293" t="s">
        <v>539</v>
      </c>
      <c r="D10" s="254">
        <f>SUM(E10:O10)</f>
        <v>61079</v>
      </c>
      <c r="E10" s="254">
        <v>96</v>
      </c>
      <c r="F10" s="254">
        <v>18768</v>
      </c>
      <c r="G10" s="254">
        <v>177</v>
      </c>
      <c r="H10" s="254">
        <v>11847</v>
      </c>
      <c r="I10" s="254">
        <v>6316</v>
      </c>
      <c r="J10" s="254">
        <v>3046</v>
      </c>
      <c r="K10" s="254">
        <v>3128</v>
      </c>
      <c r="L10" s="254">
        <v>2820</v>
      </c>
      <c r="M10" s="254">
        <v>5161</v>
      </c>
      <c r="N10" s="254">
        <v>8894</v>
      </c>
      <c r="O10" s="254">
        <v>826</v>
      </c>
      <c r="P10" s="253">
        <f>SUM(Q10:AA10)</f>
        <v>59564</v>
      </c>
      <c r="Q10" s="253">
        <v>95</v>
      </c>
      <c r="R10" s="253">
        <v>19842</v>
      </c>
      <c r="S10" s="253">
        <v>2067</v>
      </c>
      <c r="T10" s="253">
        <v>10519</v>
      </c>
      <c r="U10" s="253">
        <v>4097</v>
      </c>
      <c r="V10" s="253">
        <v>2674</v>
      </c>
      <c r="W10" s="253">
        <v>2271</v>
      </c>
      <c r="X10" s="253">
        <v>2707</v>
      </c>
      <c r="Y10" s="253">
        <v>4694</v>
      </c>
      <c r="Z10" s="253">
        <v>9857</v>
      </c>
      <c r="AA10" s="253">
        <v>741</v>
      </c>
      <c r="AB10" s="253">
        <v>55961</v>
      </c>
    </row>
    <row r="11" spans="1:73" ht="14.5">
      <c r="A11" s="257"/>
      <c r="B11" s="255"/>
      <c r="C11" s="255" t="s">
        <v>532</v>
      </c>
      <c r="D11" s="256">
        <f>D10/D12</f>
        <v>0.79511312452810534</v>
      </c>
      <c r="E11" s="256">
        <f t="shared" ref="E11:AA11" si="5">E10/E12</f>
        <v>0.1198501872659176</v>
      </c>
      <c r="F11" s="256">
        <f t="shared" si="5"/>
        <v>0.96305418719211822</v>
      </c>
      <c r="G11" s="256">
        <f t="shared" si="5"/>
        <v>0.76956521739130435</v>
      </c>
      <c r="H11" s="256">
        <f t="shared" si="5"/>
        <v>0.74796388660900315</v>
      </c>
      <c r="I11" s="256">
        <f t="shared" si="5"/>
        <v>0.80674415634180607</v>
      </c>
      <c r="J11" s="256">
        <f t="shared" si="5"/>
        <v>0.78545642083548217</v>
      </c>
      <c r="K11" s="256">
        <f t="shared" si="5"/>
        <v>0.86361126449475423</v>
      </c>
      <c r="L11" s="256">
        <f t="shared" si="5"/>
        <v>0.66290550070521859</v>
      </c>
      <c r="M11" s="256">
        <f t="shared" si="5"/>
        <v>0.76210868281157707</v>
      </c>
      <c r="N11" s="256">
        <f t="shared" si="5"/>
        <v>0.69332709697536643</v>
      </c>
      <c r="O11" s="256">
        <f t="shared" si="5"/>
        <v>0.64682850430696948</v>
      </c>
      <c r="P11" s="256">
        <f>P10/P12</f>
        <v>0.79002586378407058</v>
      </c>
      <c r="Q11" s="256">
        <f t="shared" si="5"/>
        <v>0.11336515513126491</v>
      </c>
      <c r="R11" s="256">
        <f t="shared" si="5"/>
        <v>0.96026714417073999</v>
      </c>
      <c r="S11" s="256">
        <f t="shared" si="5"/>
        <v>0.93954545454545457</v>
      </c>
      <c r="T11" s="256">
        <f t="shared" si="5"/>
        <v>0.72755567851708391</v>
      </c>
      <c r="U11" s="256">
        <f t="shared" si="5"/>
        <v>0.73740100791936647</v>
      </c>
      <c r="V11" s="256">
        <f t="shared" si="5"/>
        <v>0.7653119633657699</v>
      </c>
      <c r="W11" s="256">
        <f t="shared" si="5"/>
        <v>0.82104121475054226</v>
      </c>
      <c r="X11" s="256">
        <f t="shared" si="5"/>
        <v>0.64698852772466542</v>
      </c>
      <c r="Y11" s="256">
        <f t="shared" si="5"/>
        <v>0.75514800514800517</v>
      </c>
      <c r="Z11" s="256">
        <f t="shared" si="5"/>
        <v>0.7128290425224183</v>
      </c>
      <c r="AA11" s="256">
        <f t="shared" si="5"/>
        <v>0.62164429530201337</v>
      </c>
      <c r="AB11" s="256">
        <f>AB10/AB12</f>
        <v>0.78120724795488172</v>
      </c>
    </row>
    <row r="12" spans="1:73" ht="14.5">
      <c r="A12" s="775" t="s">
        <v>533</v>
      </c>
      <c r="B12" s="775"/>
      <c r="C12" s="531" t="s">
        <v>534</v>
      </c>
      <c r="D12" s="532">
        <f>D10+D8</f>
        <v>76818</v>
      </c>
      <c r="E12" s="532">
        <f t="shared" ref="E12:N12" si="6">E10+E8</f>
        <v>801</v>
      </c>
      <c r="F12" s="532">
        <f t="shared" si="6"/>
        <v>19488</v>
      </c>
      <c r="G12" s="532">
        <f t="shared" si="6"/>
        <v>230</v>
      </c>
      <c r="H12" s="532">
        <f t="shared" si="6"/>
        <v>15839</v>
      </c>
      <c r="I12" s="532">
        <f t="shared" si="6"/>
        <v>7829</v>
      </c>
      <c r="J12" s="532">
        <f t="shared" si="6"/>
        <v>3878</v>
      </c>
      <c r="K12" s="532">
        <f t="shared" si="6"/>
        <v>3622</v>
      </c>
      <c r="L12" s="532">
        <f t="shared" si="6"/>
        <v>4254</v>
      </c>
      <c r="M12" s="532">
        <f t="shared" si="6"/>
        <v>6772</v>
      </c>
      <c r="N12" s="532">
        <f t="shared" si="6"/>
        <v>12828</v>
      </c>
      <c r="O12" s="532">
        <f>O10+O8</f>
        <v>1277</v>
      </c>
      <c r="P12" s="258">
        <f t="shared" ref="P12:AA12" si="7">P10+P8</f>
        <v>75395</v>
      </c>
      <c r="Q12" s="258">
        <f t="shared" si="7"/>
        <v>838</v>
      </c>
      <c r="R12" s="258">
        <f t="shared" si="7"/>
        <v>20663</v>
      </c>
      <c r="S12" s="258">
        <f t="shared" si="7"/>
        <v>2200</v>
      </c>
      <c r="T12" s="258">
        <f t="shared" si="7"/>
        <v>14458</v>
      </c>
      <c r="U12" s="258">
        <f t="shared" si="7"/>
        <v>5556</v>
      </c>
      <c r="V12" s="258">
        <f t="shared" si="7"/>
        <v>3494</v>
      </c>
      <c r="W12" s="258">
        <f t="shared" si="7"/>
        <v>2766</v>
      </c>
      <c r="X12" s="258">
        <f t="shared" si="7"/>
        <v>4184</v>
      </c>
      <c r="Y12" s="258">
        <f t="shared" si="7"/>
        <v>6216</v>
      </c>
      <c r="Z12" s="258">
        <f t="shared" si="7"/>
        <v>13828</v>
      </c>
      <c r="AA12" s="258">
        <f t="shared" si="7"/>
        <v>1192</v>
      </c>
      <c r="AB12" s="258">
        <f t="shared" ref="AB12" si="8">AB10+AB8</f>
        <v>71634</v>
      </c>
    </row>
    <row r="13" spans="1:73" ht="14.5"/>
    <row r="14" spans="1:73" ht="35" customHeight="1">
      <c r="A14" s="729" t="s">
        <v>535</v>
      </c>
      <c r="B14" s="730"/>
      <c r="C14" s="731"/>
      <c r="D14" s="755" t="s">
        <v>530</v>
      </c>
      <c r="E14" s="756"/>
      <c r="F14" s="756"/>
      <c r="G14" s="756"/>
      <c r="H14" s="756"/>
      <c r="I14" s="756"/>
      <c r="J14" s="756"/>
      <c r="K14" s="756"/>
      <c r="L14" s="756"/>
      <c r="M14" s="756"/>
      <c r="N14" s="756"/>
      <c r="O14" s="756"/>
      <c r="P14" s="756"/>
      <c r="Q14" s="756"/>
      <c r="R14" s="756"/>
      <c r="S14" s="756"/>
      <c r="T14" s="756"/>
      <c r="U14" s="756"/>
      <c r="V14" s="756"/>
      <c r="W14" s="756"/>
      <c r="X14" s="756"/>
      <c r="Y14" s="756"/>
      <c r="Z14" s="756"/>
      <c r="AA14" s="756"/>
      <c r="AB14" s="756"/>
      <c r="AC14" s="756"/>
      <c r="AD14" s="756"/>
      <c r="AE14" s="756"/>
      <c r="AF14" s="756"/>
      <c r="AG14" s="756"/>
      <c r="AH14" s="756"/>
      <c r="AI14" s="756"/>
      <c r="AJ14" s="756"/>
      <c r="AK14" s="756"/>
      <c r="AL14" s="756"/>
      <c r="AM14" s="756"/>
      <c r="AN14" s="750" t="s">
        <v>133</v>
      </c>
      <c r="AO14" s="750"/>
      <c r="AP14" s="750"/>
      <c r="AQ14" s="750"/>
      <c r="AR14" s="750"/>
      <c r="AS14" s="750"/>
      <c r="AT14" s="750"/>
      <c r="AU14" s="750"/>
      <c r="AV14" s="750"/>
      <c r="AW14" s="750"/>
      <c r="AX14" s="750"/>
      <c r="AY14" s="750"/>
      <c r="AZ14" s="750"/>
      <c r="BA14" s="750"/>
      <c r="BB14" s="750"/>
      <c r="BC14" s="750"/>
      <c r="BD14" s="750"/>
      <c r="BE14" s="750"/>
      <c r="BF14" s="750"/>
      <c r="BG14" s="750"/>
      <c r="BH14" s="750"/>
      <c r="BI14" s="750"/>
      <c r="BJ14" s="750"/>
      <c r="BK14" s="750"/>
      <c r="BL14" s="750"/>
      <c r="BM14" s="750"/>
      <c r="BN14" s="750"/>
      <c r="BO14" s="750"/>
      <c r="BP14" s="750"/>
      <c r="BQ14" s="750"/>
      <c r="BR14" s="750"/>
      <c r="BS14" s="750"/>
      <c r="BT14" s="750"/>
      <c r="BU14" s="60"/>
    </row>
    <row r="15" spans="1:73" ht="18.5">
      <c r="A15" s="748" t="s">
        <v>132</v>
      </c>
      <c r="B15" s="748"/>
      <c r="C15" s="748"/>
      <c r="D15" s="735"/>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50"/>
      <c r="AO15" s="750"/>
      <c r="AP15" s="750"/>
      <c r="AQ15" s="750"/>
      <c r="AR15" s="750"/>
      <c r="AS15" s="750"/>
      <c r="AT15" s="750"/>
      <c r="AU15" s="750"/>
      <c r="AV15" s="750"/>
      <c r="AW15" s="750"/>
      <c r="AX15" s="750"/>
      <c r="AY15" s="750"/>
      <c r="AZ15" s="750"/>
      <c r="BA15" s="750"/>
      <c r="BB15" s="750"/>
      <c r="BC15" s="750"/>
      <c r="BD15" s="750"/>
      <c r="BE15" s="750"/>
      <c r="BF15" s="750"/>
      <c r="BG15" s="750"/>
      <c r="BH15" s="750"/>
      <c r="BI15" s="750"/>
      <c r="BJ15" s="750"/>
      <c r="BK15" s="750"/>
      <c r="BL15" s="750"/>
      <c r="BM15" s="750"/>
      <c r="BN15" s="750"/>
      <c r="BO15" s="750"/>
      <c r="BP15" s="750"/>
      <c r="BQ15" s="750"/>
      <c r="BR15" s="750"/>
      <c r="BS15" s="750"/>
      <c r="BT15" s="750"/>
      <c r="BU15" s="60"/>
    </row>
    <row r="16" spans="1:73" ht="18.5">
      <c r="A16" s="227" t="s">
        <v>134</v>
      </c>
      <c r="B16" s="227" t="s">
        <v>135</v>
      </c>
      <c r="C16" s="227" t="s">
        <v>114</v>
      </c>
      <c r="D16" s="747" t="s">
        <v>177</v>
      </c>
      <c r="E16" s="747"/>
      <c r="F16" s="747"/>
      <c r="G16" s="747" t="s">
        <v>150</v>
      </c>
      <c r="H16" s="747"/>
      <c r="I16" s="747"/>
      <c r="J16" s="747" t="s">
        <v>178</v>
      </c>
      <c r="K16" s="751"/>
      <c r="L16" s="751"/>
      <c r="M16" s="751" t="s">
        <v>413</v>
      </c>
      <c r="N16" s="751"/>
      <c r="O16" s="751"/>
      <c r="P16" s="266" t="s">
        <v>151</v>
      </c>
      <c r="Q16" s="266"/>
      <c r="R16" s="266"/>
      <c r="S16" s="266" t="s">
        <v>152</v>
      </c>
      <c r="T16" s="266"/>
      <c r="U16" s="266"/>
      <c r="V16" s="266" t="s">
        <v>153</v>
      </c>
      <c r="W16" s="266"/>
      <c r="X16" s="266"/>
      <c r="Y16" s="266" t="s">
        <v>154</v>
      </c>
      <c r="Z16" s="266"/>
      <c r="AA16" s="266"/>
      <c r="AB16" s="266" t="s">
        <v>155</v>
      </c>
      <c r="AC16" s="266"/>
      <c r="AD16" s="266"/>
      <c r="AE16" s="266" t="s">
        <v>156</v>
      </c>
      <c r="AF16" s="266"/>
      <c r="AG16" s="266"/>
      <c r="AH16" s="266" t="s">
        <v>157</v>
      </c>
      <c r="AI16" s="266"/>
      <c r="AJ16" s="266"/>
      <c r="AK16" s="267" t="s">
        <v>408</v>
      </c>
      <c r="AL16" s="267"/>
      <c r="AM16" s="301"/>
      <c r="AN16" s="303" t="s">
        <v>177</v>
      </c>
      <c r="AO16" s="303"/>
      <c r="AP16" s="303"/>
      <c r="AQ16" s="303" t="s">
        <v>150</v>
      </c>
      <c r="AR16" s="303"/>
      <c r="AS16" s="303"/>
      <c r="AT16" s="304" t="s">
        <v>413</v>
      </c>
      <c r="AU16" s="304"/>
      <c r="AV16" s="304"/>
      <c r="AW16" s="303" t="s">
        <v>151</v>
      </c>
      <c r="AX16" s="303"/>
      <c r="AY16" s="303"/>
      <c r="AZ16" s="303" t="s">
        <v>152</v>
      </c>
      <c r="BA16" s="303"/>
      <c r="BB16" s="303"/>
      <c r="BC16" s="303" t="s">
        <v>153</v>
      </c>
      <c r="BD16" s="303"/>
      <c r="BE16" s="303"/>
      <c r="BF16" s="303" t="s">
        <v>154</v>
      </c>
      <c r="BG16" s="303"/>
      <c r="BH16" s="303"/>
      <c r="BI16" s="303" t="s">
        <v>155</v>
      </c>
      <c r="BJ16" s="303"/>
      <c r="BK16" s="303"/>
      <c r="BL16" s="303" t="s">
        <v>156</v>
      </c>
      <c r="BM16" s="303"/>
      <c r="BN16" s="303"/>
      <c r="BO16" s="303" t="s">
        <v>157</v>
      </c>
      <c r="BP16" s="303"/>
      <c r="BQ16" s="303"/>
      <c r="BR16" s="304" t="s">
        <v>408</v>
      </c>
      <c r="BS16" s="304"/>
      <c r="BT16" s="304"/>
      <c r="BU16" s="300"/>
    </row>
    <row r="17" spans="1:73" ht="18.5">
      <c r="A17" s="748" t="s">
        <v>158</v>
      </c>
      <c r="B17" s="748"/>
      <c r="C17" s="748"/>
      <c r="D17" s="747" t="s">
        <v>159</v>
      </c>
      <c r="E17" s="747" t="s">
        <v>160</v>
      </c>
      <c r="F17" s="747" t="s">
        <v>147</v>
      </c>
      <c r="G17" s="747" t="s">
        <v>159</v>
      </c>
      <c r="H17" s="747" t="s">
        <v>160</v>
      </c>
      <c r="I17" s="747" t="s">
        <v>147</v>
      </c>
      <c r="J17" s="725" t="s">
        <v>159</v>
      </c>
      <c r="K17" s="725" t="s">
        <v>160</v>
      </c>
      <c r="L17" s="725" t="s">
        <v>147</v>
      </c>
      <c r="M17" s="725" t="s">
        <v>159</v>
      </c>
      <c r="N17" s="725" t="s">
        <v>160</v>
      </c>
      <c r="O17" s="725" t="s">
        <v>147</v>
      </c>
      <c r="P17" s="725" t="s">
        <v>159</v>
      </c>
      <c r="Q17" s="725" t="s">
        <v>160</v>
      </c>
      <c r="R17" s="725" t="s">
        <v>147</v>
      </c>
      <c r="S17" s="725" t="s">
        <v>159</v>
      </c>
      <c r="T17" s="725" t="s">
        <v>160</v>
      </c>
      <c r="U17" s="725" t="s">
        <v>147</v>
      </c>
      <c r="V17" s="725" t="s">
        <v>159</v>
      </c>
      <c r="W17" s="725" t="s">
        <v>160</v>
      </c>
      <c r="X17" s="725" t="s">
        <v>147</v>
      </c>
      <c r="Y17" s="725" t="s">
        <v>159</v>
      </c>
      <c r="Z17" s="725" t="s">
        <v>160</v>
      </c>
      <c r="AA17" s="725" t="s">
        <v>147</v>
      </c>
      <c r="AB17" s="725" t="s">
        <v>159</v>
      </c>
      <c r="AC17" s="725" t="s">
        <v>160</v>
      </c>
      <c r="AD17" s="725" t="s">
        <v>147</v>
      </c>
      <c r="AE17" s="725" t="s">
        <v>159</v>
      </c>
      <c r="AF17" s="725" t="s">
        <v>160</v>
      </c>
      <c r="AG17" s="725" t="s">
        <v>147</v>
      </c>
      <c r="AH17" s="725" t="s">
        <v>159</v>
      </c>
      <c r="AI17" s="725" t="s">
        <v>160</v>
      </c>
      <c r="AJ17" s="725" t="s">
        <v>147</v>
      </c>
      <c r="AK17" s="725" t="s">
        <v>159</v>
      </c>
      <c r="AL17" s="725" t="s">
        <v>160</v>
      </c>
      <c r="AM17" s="742" t="s">
        <v>147</v>
      </c>
      <c r="AN17" s="303" t="s">
        <v>159</v>
      </c>
      <c r="AO17" s="303" t="s">
        <v>160</v>
      </c>
      <c r="AP17" s="303" t="s">
        <v>147</v>
      </c>
      <c r="AQ17" s="303" t="s">
        <v>159</v>
      </c>
      <c r="AR17" s="303" t="s">
        <v>160</v>
      </c>
      <c r="AS17" s="303" t="s">
        <v>147</v>
      </c>
      <c r="AT17" s="303" t="s">
        <v>159</v>
      </c>
      <c r="AU17" s="303" t="s">
        <v>160</v>
      </c>
      <c r="AV17" s="303" t="s">
        <v>147</v>
      </c>
      <c r="AW17" s="303" t="s">
        <v>159</v>
      </c>
      <c r="AX17" s="303" t="s">
        <v>160</v>
      </c>
      <c r="AY17" s="303" t="s">
        <v>147</v>
      </c>
      <c r="AZ17" s="303" t="s">
        <v>159</v>
      </c>
      <c r="BA17" s="303" t="s">
        <v>160</v>
      </c>
      <c r="BB17" s="303" t="s">
        <v>147</v>
      </c>
      <c r="BC17" s="303" t="s">
        <v>159</v>
      </c>
      <c r="BD17" s="303" t="s">
        <v>160</v>
      </c>
      <c r="BE17" s="303" t="s">
        <v>147</v>
      </c>
      <c r="BF17" s="303" t="s">
        <v>159</v>
      </c>
      <c r="BG17" s="303" t="s">
        <v>160</v>
      </c>
      <c r="BH17" s="303" t="s">
        <v>147</v>
      </c>
      <c r="BI17" s="303" t="s">
        <v>159</v>
      </c>
      <c r="BJ17" s="303" t="s">
        <v>160</v>
      </c>
      <c r="BK17" s="303" t="s">
        <v>147</v>
      </c>
      <c r="BL17" s="303" t="s">
        <v>159</v>
      </c>
      <c r="BM17" s="303" t="s">
        <v>160</v>
      </c>
      <c r="BN17" s="303" t="s">
        <v>147</v>
      </c>
      <c r="BO17" s="303" t="s">
        <v>159</v>
      </c>
      <c r="BP17" s="303" t="s">
        <v>160</v>
      </c>
      <c r="BQ17" s="303" t="s">
        <v>147</v>
      </c>
      <c r="BR17" s="303" t="s">
        <v>159</v>
      </c>
      <c r="BS17" s="303" t="s">
        <v>160</v>
      </c>
      <c r="BT17" s="303" t="s">
        <v>147</v>
      </c>
      <c r="BU17" s="300"/>
    </row>
    <row r="18" spans="1:73" ht="18.5">
      <c r="A18" s="61"/>
      <c r="B18" s="61" t="s">
        <v>161</v>
      </c>
      <c r="C18" s="61"/>
      <c r="D18" s="747"/>
      <c r="E18" s="747"/>
      <c r="F18" s="747"/>
      <c r="G18" s="747"/>
      <c r="H18" s="747"/>
      <c r="I18" s="747"/>
      <c r="J18" s="726"/>
      <c r="K18" s="726"/>
      <c r="L18" s="726"/>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4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0"/>
    </row>
    <row r="19" spans="1:73" ht="14.5">
      <c r="A19" s="749" t="s">
        <v>85</v>
      </c>
      <c r="B19" s="169" t="s">
        <v>162</v>
      </c>
      <c r="C19" s="169" t="s">
        <v>163</v>
      </c>
      <c r="D19" s="170">
        <f t="shared" ref="D19:D20" si="9">G19+M19+P19+S19+V19+Y19+AB19+AE19+AH19+AK19+J19</f>
        <v>85</v>
      </c>
      <c r="E19" s="170">
        <f>H19+N19+Q19+T19+W19+Z19+AC19+AF19+AI19+AL19+K19</f>
        <v>130</v>
      </c>
      <c r="F19" s="113">
        <f>E19+D19</f>
        <v>215</v>
      </c>
      <c r="G19" s="170">
        <v>0</v>
      </c>
      <c r="H19" s="170">
        <v>0</v>
      </c>
      <c r="I19" s="113">
        <f>SUM(G19:H19)</f>
        <v>0</v>
      </c>
      <c r="J19" s="170">
        <v>0</v>
      </c>
      <c r="K19" s="170">
        <v>0</v>
      </c>
      <c r="L19" s="113">
        <f>+SUM(J19:K19)</f>
        <v>0</v>
      </c>
      <c r="M19" s="170">
        <v>1</v>
      </c>
      <c r="N19" s="170">
        <v>6</v>
      </c>
      <c r="O19" s="113">
        <f>+SUM(M19:N19)</f>
        <v>7</v>
      </c>
      <c r="P19" s="170">
        <v>41</v>
      </c>
      <c r="Q19" s="170">
        <v>36</v>
      </c>
      <c r="R19" s="113">
        <f>+SUM(P19:Q19)</f>
        <v>77</v>
      </c>
      <c r="S19" s="170">
        <v>8</v>
      </c>
      <c r="T19" s="170">
        <v>22</v>
      </c>
      <c r="U19" s="113">
        <f>+SUM(S19:T19)</f>
        <v>30</v>
      </c>
      <c r="V19" s="170">
        <v>0</v>
      </c>
      <c r="W19" s="170">
        <v>1</v>
      </c>
      <c r="X19" s="113">
        <f>+SUM(V19:W19)</f>
        <v>1</v>
      </c>
      <c r="Y19" s="170">
        <v>1</v>
      </c>
      <c r="Z19" s="170">
        <v>12</v>
      </c>
      <c r="AA19" s="113">
        <f>+SUM(Y19:Z19)</f>
        <v>13</v>
      </c>
      <c r="AB19" s="170">
        <v>5</v>
      </c>
      <c r="AC19" s="170">
        <v>9</v>
      </c>
      <c r="AD19" s="113">
        <f>+SUM(AB19:AC19)</f>
        <v>14</v>
      </c>
      <c r="AE19" s="170">
        <v>5</v>
      </c>
      <c r="AF19" s="170">
        <v>10</v>
      </c>
      <c r="AG19" s="113">
        <f>+SUM(AE19:AF19)</f>
        <v>15</v>
      </c>
      <c r="AH19" s="170">
        <v>22</v>
      </c>
      <c r="AI19" s="170">
        <v>31</v>
      </c>
      <c r="AJ19" s="113">
        <f>+SUM(AH19:AI19)</f>
        <v>53</v>
      </c>
      <c r="AK19" s="170">
        <v>2</v>
      </c>
      <c r="AL19" s="170">
        <v>3</v>
      </c>
      <c r="AM19" s="294">
        <f>+SUM(AK19:AL19)</f>
        <v>5</v>
      </c>
      <c r="AN19" s="305">
        <f>AQ19+AT19+AW19+AZ19+BC19+BF19+BI19+BL19+BO19+BR19</f>
        <v>88</v>
      </c>
      <c r="AO19" s="306">
        <f>AR19+AU19+AX19+BA19+BD19+BG19+BJ19+BM19+BP19+BS19</f>
        <v>183</v>
      </c>
      <c r="AP19" s="307">
        <f>AO19+AN19</f>
        <v>271</v>
      </c>
      <c r="AQ19" s="305">
        <v>3</v>
      </c>
      <c r="AR19" s="305">
        <v>6</v>
      </c>
      <c r="AS19" s="307">
        <f>SUM(AQ19:AR19)</f>
        <v>9</v>
      </c>
      <c r="AT19" s="305">
        <v>3</v>
      </c>
      <c r="AU19" s="305">
        <v>8</v>
      </c>
      <c r="AV19" s="307">
        <f>+SUM(AT19:AU19)</f>
        <v>11</v>
      </c>
      <c r="AW19" s="305">
        <v>21</v>
      </c>
      <c r="AX19" s="305">
        <v>56</v>
      </c>
      <c r="AY19" s="307">
        <f>+SUM(AW19:AX19)</f>
        <v>77</v>
      </c>
      <c r="AZ19" s="305">
        <v>17</v>
      </c>
      <c r="BA19" s="305">
        <v>29</v>
      </c>
      <c r="BB19" s="307">
        <f>+SUM(AZ19:BA19)</f>
        <v>46</v>
      </c>
      <c r="BC19" s="305">
        <v>3</v>
      </c>
      <c r="BD19" s="305">
        <v>5</v>
      </c>
      <c r="BE19" s="307">
        <f>+SUM(BC19:BD19)</f>
        <v>8</v>
      </c>
      <c r="BF19" s="305">
        <v>0</v>
      </c>
      <c r="BG19" s="305">
        <v>6</v>
      </c>
      <c r="BH19" s="307">
        <f>+SUM(BF19:BG19)</f>
        <v>6</v>
      </c>
      <c r="BI19" s="305">
        <v>10</v>
      </c>
      <c r="BJ19" s="305">
        <v>29</v>
      </c>
      <c r="BK19" s="307">
        <f>+SUM(BI19:BJ19)</f>
        <v>39</v>
      </c>
      <c r="BL19" s="305">
        <v>7</v>
      </c>
      <c r="BM19" s="305">
        <v>20</v>
      </c>
      <c r="BN19" s="307">
        <f>+SUM(BL19:BM19)</f>
        <v>27</v>
      </c>
      <c r="BO19" s="305">
        <v>21</v>
      </c>
      <c r="BP19" s="305">
        <v>23</v>
      </c>
      <c r="BQ19" s="307">
        <f>+SUM(BO19:BP19)</f>
        <v>44</v>
      </c>
      <c r="BR19" s="305">
        <v>3</v>
      </c>
      <c r="BS19" s="305">
        <v>1</v>
      </c>
      <c r="BT19" s="307">
        <f>+SUM(BR19:BS19)</f>
        <v>4</v>
      </c>
      <c r="BU19" s="192"/>
    </row>
    <row r="20" spans="1:73" ht="14.5">
      <c r="A20" s="749"/>
      <c r="B20" s="169" t="s">
        <v>164</v>
      </c>
      <c r="C20" s="169" t="s">
        <v>163</v>
      </c>
      <c r="D20" s="170">
        <f t="shared" si="9"/>
        <v>532</v>
      </c>
      <c r="E20" s="170">
        <f>H20+N20+Q20+T20+W20+Z20+AC20+AF20+AI20+AL20+K20</f>
        <v>297</v>
      </c>
      <c r="F20" s="113">
        <f t="shared" ref="F20:F21" si="10">E20+D20</f>
        <v>829</v>
      </c>
      <c r="G20" s="170">
        <v>4</v>
      </c>
      <c r="H20" s="170">
        <v>3</v>
      </c>
      <c r="I20" s="113">
        <f t="shared" ref="I20:I22" si="11">SUM(G20:H20)</f>
        <v>7</v>
      </c>
      <c r="J20" s="170">
        <v>0</v>
      </c>
      <c r="K20" s="170">
        <v>5</v>
      </c>
      <c r="L20" s="113">
        <f>+SUM(J20:K20)</f>
        <v>5</v>
      </c>
      <c r="M20" s="170">
        <v>11</v>
      </c>
      <c r="N20" s="170">
        <v>5</v>
      </c>
      <c r="O20" s="113">
        <f>+SUM(M20:N20)</f>
        <v>16</v>
      </c>
      <c r="P20" s="170">
        <v>133</v>
      </c>
      <c r="Q20" s="170">
        <v>95</v>
      </c>
      <c r="R20" s="113">
        <f>+SUM(P20:Q20)</f>
        <v>228</v>
      </c>
      <c r="S20" s="170">
        <v>94</v>
      </c>
      <c r="T20" s="170">
        <v>39</v>
      </c>
      <c r="U20" s="113">
        <f>+SUM(S20:T20)</f>
        <v>133</v>
      </c>
      <c r="V20" s="170">
        <v>36</v>
      </c>
      <c r="W20" s="170">
        <v>16</v>
      </c>
      <c r="X20" s="113">
        <f>+SUM(V20:W20)</f>
        <v>52</v>
      </c>
      <c r="Y20" s="170">
        <v>15</v>
      </c>
      <c r="Z20" s="170">
        <v>18</v>
      </c>
      <c r="AA20" s="113">
        <f>+SUM(Y20:Z20)</f>
        <v>33</v>
      </c>
      <c r="AB20" s="170">
        <v>35</v>
      </c>
      <c r="AC20" s="170">
        <v>29</v>
      </c>
      <c r="AD20" s="113">
        <f>+SUM(AB20:AC20)</f>
        <v>64</v>
      </c>
      <c r="AE20" s="170">
        <v>91</v>
      </c>
      <c r="AF20" s="170">
        <v>36</v>
      </c>
      <c r="AG20" s="113">
        <f>+SUM(AE20:AF20)</f>
        <v>127</v>
      </c>
      <c r="AH20" s="170">
        <v>104</v>
      </c>
      <c r="AI20" s="170">
        <v>49</v>
      </c>
      <c r="AJ20" s="113">
        <f>+SUM(AH20:AI20)</f>
        <v>153</v>
      </c>
      <c r="AK20" s="170">
        <v>9</v>
      </c>
      <c r="AL20" s="170">
        <v>2</v>
      </c>
      <c r="AM20" s="294">
        <f>+SUM(AK20:AL20)</f>
        <v>11</v>
      </c>
      <c r="AN20" s="305">
        <f t="shared" ref="AN20:AN22" si="12">AQ20+AT20+AW20+AZ20+BC20+BF20+BI20+BL20+BO20+BR20</f>
        <v>481</v>
      </c>
      <c r="AO20" s="306">
        <f t="shared" ref="AO20:AO22" si="13">AR20+AU20+AX20+BA20+BD20+BG20+BJ20+BM20+BP20+BS20</f>
        <v>357</v>
      </c>
      <c r="AP20" s="307">
        <f t="shared" ref="AP20:AP21" si="14">AO20+AN20</f>
        <v>838</v>
      </c>
      <c r="AQ20" s="305">
        <v>22</v>
      </c>
      <c r="AR20" s="305">
        <v>15</v>
      </c>
      <c r="AS20" s="307">
        <f t="shared" ref="AS20:AS22" si="15">SUM(AQ20:AR20)</f>
        <v>37</v>
      </c>
      <c r="AT20" s="305">
        <v>66</v>
      </c>
      <c r="AU20" s="305">
        <v>28</v>
      </c>
      <c r="AV20" s="307">
        <f>+SUM(AT20:AU20)</f>
        <v>94</v>
      </c>
      <c r="AW20" s="305">
        <v>95</v>
      </c>
      <c r="AX20" s="305">
        <v>108</v>
      </c>
      <c r="AY20" s="307">
        <f>+SUM(AW20:AX20)</f>
        <v>203</v>
      </c>
      <c r="AZ20" s="305">
        <v>100</v>
      </c>
      <c r="BA20" s="305">
        <v>73</v>
      </c>
      <c r="BB20" s="307">
        <f>+SUM(AZ20:BA20)</f>
        <v>173</v>
      </c>
      <c r="BC20" s="305">
        <v>18</v>
      </c>
      <c r="BD20" s="305">
        <v>9</v>
      </c>
      <c r="BE20" s="307">
        <f>+SUM(BC20:BD20)</f>
        <v>27</v>
      </c>
      <c r="BF20" s="305">
        <v>6</v>
      </c>
      <c r="BG20" s="305">
        <v>16</v>
      </c>
      <c r="BH20" s="307">
        <f>+SUM(BF20:BG20)</f>
        <v>22</v>
      </c>
      <c r="BI20" s="305">
        <v>28</v>
      </c>
      <c r="BJ20" s="305">
        <v>36</v>
      </c>
      <c r="BK20" s="307">
        <f>+SUM(BI20:BJ20)</f>
        <v>64</v>
      </c>
      <c r="BL20" s="305">
        <v>55</v>
      </c>
      <c r="BM20" s="305">
        <v>38</v>
      </c>
      <c r="BN20" s="307">
        <f>+SUM(BL20:BM20)</f>
        <v>93</v>
      </c>
      <c r="BO20" s="305">
        <v>86</v>
      </c>
      <c r="BP20" s="305">
        <v>29</v>
      </c>
      <c r="BQ20" s="307">
        <f>+SUM(BO20:BP20)</f>
        <v>115</v>
      </c>
      <c r="BR20" s="305">
        <v>5</v>
      </c>
      <c r="BS20" s="305">
        <v>5</v>
      </c>
      <c r="BT20" s="307">
        <f>+SUM(BR20:BS20)</f>
        <v>10</v>
      </c>
      <c r="BU20" s="192"/>
    </row>
    <row r="21" spans="1:73" ht="14.5">
      <c r="A21" s="749"/>
      <c r="B21" s="169" t="s">
        <v>165</v>
      </c>
      <c r="C21" s="169" t="s">
        <v>163</v>
      </c>
      <c r="D21" s="170">
        <f>G21+M21+P21+S21+V21+Y21+AB21+AE21+AH21+AK21+J21</f>
        <v>55</v>
      </c>
      <c r="E21" s="170">
        <f>H21+N21+Q21+T21+W21+Z21+AC21+AF21+AI21+AL21+K21</f>
        <v>21</v>
      </c>
      <c r="F21" s="113">
        <f t="shared" si="10"/>
        <v>76</v>
      </c>
      <c r="G21" s="170">
        <v>3</v>
      </c>
      <c r="H21" s="170">
        <v>0</v>
      </c>
      <c r="I21" s="113">
        <f t="shared" si="11"/>
        <v>3</v>
      </c>
      <c r="J21" s="170">
        <v>1</v>
      </c>
      <c r="K21" s="170">
        <v>0</v>
      </c>
      <c r="L21" s="113">
        <f>+SUM(J21:K21)</f>
        <v>1</v>
      </c>
      <c r="M21" s="170">
        <v>2</v>
      </c>
      <c r="N21" s="170">
        <v>1</v>
      </c>
      <c r="O21" s="113">
        <f>+SUM(M21:N21)</f>
        <v>3</v>
      </c>
      <c r="P21" s="170">
        <v>6</v>
      </c>
      <c r="Q21" s="170">
        <v>4</v>
      </c>
      <c r="R21" s="113">
        <f>+SUM(P21:Q21)</f>
        <v>10</v>
      </c>
      <c r="S21" s="170">
        <v>12</v>
      </c>
      <c r="T21" s="170">
        <v>5</v>
      </c>
      <c r="U21" s="113">
        <f>+SUM(S21:T21)</f>
        <v>17</v>
      </c>
      <c r="V21" s="170">
        <v>9</v>
      </c>
      <c r="W21" s="170">
        <v>2</v>
      </c>
      <c r="X21" s="113">
        <f>+SUM(V21:W21)</f>
        <v>11</v>
      </c>
      <c r="Y21" s="170">
        <v>1</v>
      </c>
      <c r="Z21" s="170">
        <v>2</v>
      </c>
      <c r="AA21" s="113">
        <f>+SUM(Y21:Z21)</f>
        <v>3</v>
      </c>
      <c r="AB21" s="170">
        <v>7</v>
      </c>
      <c r="AC21" s="170">
        <v>0</v>
      </c>
      <c r="AD21" s="113">
        <f>+SUM(AB21:AC21)</f>
        <v>7</v>
      </c>
      <c r="AE21" s="170">
        <v>10</v>
      </c>
      <c r="AF21" s="170">
        <v>5</v>
      </c>
      <c r="AG21" s="113">
        <f>+SUM(AE21:AF21)</f>
        <v>15</v>
      </c>
      <c r="AH21" s="170">
        <v>3</v>
      </c>
      <c r="AI21" s="170">
        <v>2</v>
      </c>
      <c r="AJ21" s="113">
        <f>+SUM(AH21:AI21)</f>
        <v>5</v>
      </c>
      <c r="AK21" s="170">
        <v>1</v>
      </c>
      <c r="AL21" s="170">
        <v>0</v>
      </c>
      <c r="AM21" s="294">
        <f>+SUM(AK21:AL21)</f>
        <v>1</v>
      </c>
      <c r="AN21" s="305">
        <f t="shared" si="12"/>
        <v>70</v>
      </c>
      <c r="AO21" s="306">
        <f t="shared" si="13"/>
        <v>17</v>
      </c>
      <c r="AP21" s="307">
        <f t="shared" si="14"/>
        <v>87</v>
      </c>
      <c r="AQ21" s="305">
        <v>5</v>
      </c>
      <c r="AR21" s="305">
        <v>1</v>
      </c>
      <c r="AS21" s="307">
        <f t="shared" si="15"/>
        <v>6</v>
      </c>
      <c r="AT21" s="305">
        <v>18</v>
      </c>
      <c r="AU21" s="305">
        <v>1</v>
      </c>
      <c r="AV21" s="307">
        <f>+SUM(AT21:AU21)</f>
        <v>19</v>
      </c>
      <c r="AW21" s="305">
        <v>5</v>
      </c>
      <c r="AX21" s="305">
        <v>6</v>
      </c>
      <c r="AY21" s="307">
        <f>+SUM(AW21:AX21)</f>
        <v>11</v>
      </c>
      <c r="AZ21" s="305">
        <v>20</v>
      </c>
      <c r="BA21" s="305">
        <v>3</v>
      </c>
      <c r="BB21" s="307">
        <f>+SUM(AZ21:BA21)</f>
        <v>23</v>
      </c>
      <c r="BC21" s="305">
        <v>2</v>
      </c>
      <c r="BD21" s="305">
        <v>0</v>
      </c>
      <c r="BE21" s="307">
        <f>+SUM(BC21:BD21)</f>
        <v>2</v>
      </c>
      <c r="BF21" s="305">
        <v>2</v>
      </c>
      <c r="BG21" s="305">
        <v>1</v>
      </c>
      <c r="BH21" s="307">
        <f>+SUM(BF21:BG21)</f>
        <v>3</v>
      </c>
      <c r="BI21" s="305">
        <v>2</v>
      </c>
      <c r="BJ21" s="305">
        <v>0</v>
      </c>
      <c r="BK21" s="307">
        <f>+SUM(BI21:BJ21)</f>
        <v>2</v>
      </c>
      <c r="BL21" s="305">
        <v>8</v>
      </c>
      <c r="BM21" s="305">
        <v>0</v>
      </c>
      <c r="BN21" s="307">
        <f>+SUM(BL21:BM21)</f>
        <v>8</v>
      </c>
      <c r="BO21" s="305">
        <v>7</v>
      </c>
      <c r="BP21" s="305">
        <v>5</v>
      </c>
      <c r="BQ21" s="307">
        <f>+SUM(BO21:BP21)</f>
        <v>12</v>
      </c>
      <c r="BR21" s="305">
        <v>1</v>
      </c>
      <c r="BS21" s="305">
        <v>0</v>
      </c>
      <c r="BT21" s="307">
        <f>+SUM(BR21:BS21)</f>
        <v>1</v>
      </c>
      <c r="BU21" s="192"/>
    </row>
    <row r="22" spans="1:73" ht="14.5">
      <c r="A22" s="749"/>
      <c r="B22" s="171" t="s">
        <v>147</v>
      </c>
      <c r="C22" s="171" t="s">
        <v>163</v>
      </c>
      <c r="D22" s="172">
        <f>G22+M22+P22+S22+V22+Y22+AB22+AE22+AH22+AK22+J22</f>
        <v>672</v>
      </c>
      <c r="E22" s="172">
        <f>H22+N22+Q22+T22+W22+Z22+AC22+AF22+AI22+AL22+K22</f>
        <v>448</v>
      </c>
      <c r="F22" s="172">
        <f>E22+D22</f>
        <v>1120</v>
      </c>
      <c r="G22" s="172">
        <f>SUM(G19:G21)</f>
        <v>7</v>
      </c>
      <c r="H22" s="172">
        <f>SUM(H19:H21)</f>
        <v>3</v>
      </c>
      <c r="I22" s="161">
        <f t="shared" si="11"/>
        <v>10</v>
      </c>
      <c r="J22" s="172">
        <f t="shared" ref="J22:L22" si="16">+SUM(J19:J21)</f>
        <v>1</v>
      </c>
      <c r="K22" s="172">
        <f t="shared" si="16"/>
        <v>5</v>
      </c>
      <c r="L22" s="161">
        <f t="shared" si="16"/>
        <v>6</v>
      </c>
      <c r="M22" s="172">
        <f t="shared" ref="M22:AM22" si="17">+SUM(M19:M21)</f>
        <v>14</v>
      </c>
      <c r="N22" s="172">
        <f t="shared" si="17"/>
        <v>12</v>
      </c>
      <c r="O22" s="161">
        <f t="shared" si="17"/>
        <v>26</v>
      </c>
      <c r="P22" s="172">
        <f t="shared" si="17"/>
        <v>180</v>
      </c>
      <c r="Q22" s="172">
        <f t="shared" si="17"/>
        <v>135</v>
      </c>
      <c r="R22" s="161">
        <f t="shared" si="17"/>
        <v>315</v>
      </c>
      <c r="S22" s="172">
        <f t="shared" si="17"/>
        <v>114</v>
      </c>
      <c r="T22" s="172">
        <f t="shared" si="17"/>
        <v>66</v>
      </c>
      <c r="U22" s="161">
        <f t="shared" si="17"/>
        <v>180</v>
      </c>
      <c r="V22" s="172">
        <f t="shared" si="17"/>
        <v>45</v>
      </c>
      <c r="W22" s="172">
        <f t="shared" si="17"/>
        <v>19</v>
      </c>
      <c r="X22" s="161">
        <f t="shared" si="17"/>
        <v>64</v>
      </c>
      <c r="Y22" s="172">
        <f t="shared" si="17"/>
        <v>17</v>
      </c>
      <c r="Z22" s="172">
        <f t="shared" si="17"/>
        <v>32</v>
      </c>
      <c r="AA22" s="161">
        <f t="shared" si="17"/>
        <v>49</v>
      </c>
      <c r="AB22" s="172">
        <f t="shared" si="17"/>
        <v>47</v>
      </c>
      <c r="AC22" s="172">
        <f t="shared" si="17"/>
        <v>38</v>
      </c>
      <c r="AD22" s="161">
        <f t="shared" si="17"/>
        <v>85</v>
      </c>
      <c r="AE22" s="172">
        <f t="shared" si="17"/>
        <v>106</v>
      </c>
      <c r="AF22" s="172">
        <f t="shared" si="17"/>
        <v>51</v>
      </c>
      <c r="AG22" s="161">
        <f t="shared" si="17"/>
        <v>157</v>
      </c>
      <c r="AH22" s="172">
        <f t="shared" si="17"/>
        <v>129</v>
      </c>
      <c r="AI22" s="172">
        <f t="shared" si="17"/>
        <v>82</v>
      </c>
      <c r="AJ22" s="161">
        <f t="shared" si="17"/>
        <v>211</v>
      </c>
      <c r="AK22" s="172">
        <f t="shared" si="17"/>
        <v>12</v>
      </c>
      <c r="AL22" s="172">
        <f t="shared" si="17"/>
        <v>5</v>
      </c>
      <c r="AM22" s="295">
        <f t="shared" si="17"/>
        <v>17</v>
      </c>
      <c r="AN22" s="308">
        <f t="shared" si="12"/>
        <v>639</v>
      </c>
      <c r="AO22" s="308">
        <f t="shared" si="13"/>
        <v>557</v>
      </c>
      <c r="AP22" s="308">
        <f>AO22+AN22</f>
        <v>1196</v>
      </c>
      <c r="AQ22" s="308">
        <f>SUM(AQ19:AQ21)</f>
        <v>30</v>
      </c>
      <c r="AR22" s="308">
        <f>SUM(AR19:AR21)</f>
        <v>22</v>
      </c>
      <c r="AS22" s="309">
        <f t="shared" si="15"/>
        <v>52</v>
      </c>
      <c r="AT22" s="308">
        <f t="shared" ref="AT22:BT22" si="18">+SUM(AT19:AT21)</f>
        <v>87</v>
      </c>
      <c r="AU22" s="308">
        <f t="shared" si="18"/>
        <v>37</v>
      </c>
      <c r="AV22" s="309">
        <f t="shared" si="18"/>
        <v>124</v>
      </c>
      <c r="AW22" s="308">
        <f t="shared" si="18"/>
        <v>121</v>
      </c>
      <c r="AX22" s="308">
        <f t="shared" si="18"/>
        <v>170</v>
      </c>
      <c r="AY22" s="309">
        <f t="shared" si="18"/>
        <v>291</v>
      </c>
      <c r="AZ22" s="308">
        <f t="shared" si="18"/>
        <v>137</v>
      </c>
      <c r="BA22" s="308">
        <f t="shared" si="18"/>
        <v>105</v>
      </c>
      <c r="BB22" s="309">
        <f t="shared" si="18"/>
        <v>242</v>
      </c>
      <c r="BC22" s="308">
        <f t="shared" si="18"/>
        <v>23</v>
      </c>
      <c r="BD22" s="308">
        <f t="shared" si="18"/>
        <v>14</v>
      </c>
      <c r="BE22" s="309">
        <f t="shared" si="18"/>
        <v>37</v>
      </c>
      <c r="BF22" s="308">
        <f t="shared" si="18"/>
        <v>8</v>
      </c>
      <c r="BG22" s="308">
        <f t="shared" si="18"/>
        <v>23</v>
      </c>
      <c r="BH22" s="309">
        <f t="shared" si="18"/>
        <v>31</v>
      </c>
      <c r="BI22" s="308">
        <f t="shared" si="18"/>
        <v>40</v>
      </c>
      <c r="BJ22" s="308">
        <f t="shared" si="18"/>
        <v>65</v>
      </c>
      <c r="BK22" s="309">
        <f t="shared" si="18"/>
        <v>105</v>
      </c>
      <c r="BL22" s="308">
        <f t="shared" si="18"/>
        <v>70</v>
      </c>
      <c r="BM22" s="308">
        <f t="shared" si="18"/>
        <v>58</v>
      </c>
      <c r="BN22" s="309">
        <f t="shared" si="18"/>
        <v>128</v>
      </c>
      <c r="BO22" s="308">
        <f t="shared" si="18"/>
        <v>114</v>
      </c>
      <c r="BP22" s="308">
        <f t="shared" si="18"/>
        <v>57</v>
      </c>
      <c r="BQ22" s="309">
        <f t="shared" si="18"/>
        <v>171</v>
      </c>
      <c r="BR22" s="308">
        <f t="shared" si="18"/>
        <v>9</v>
      </c>
      <c r="BS22" s="308">
        <f t="shared" si="18"/>
        <v>6</v>
      </c>
      <c r="BT22" s="309">
        <f t="shared" si="18"/>
        <v>15</v>
      </c>
      <c r="BU22" s="192"/>
    </row>
    <row r="23" spans="1:73" ht="18.5">
      <c r="A23" s="749"/>
      <c r="B23" s="166" t="s">
        <v>166</v>
      </c>
      <c r="C23" s="173"/>
      <c r="D23" s="174"/>
      <c r="E23" s="174"/>
      <c r="F23" s="175"/>
      <c r="G23" s="176"/>
      <c r="H23" s="176"/>
      <c r="I23" s="177"/>
      <c r="J23" s="176"/>
      <c r="K23" s="176"/>
      <c r="L23" s="177"/>
      <c r="M23" s="176"/>
      <c r="N23" s="176"/>
      <c r="O23" s="177"/>
      <c r="P23" s="176"/>
      <c r="Q23" s="176"/>
      <c r="R23" s="177"/>
      <c r="S23" s="176"/>
      <c r="T23" s="176"/>
      <c r="U23" s="177"/>
      <c r="V23" s="176"/>
      <c r="W23" s="176"/>
      <c r="X23" s="177"/>
      <c r="Y23" s="176"/>
      <c r="Z23" s="176"/>
      <c r="AA23" s="177"/>
      <c r="AB23" s="176"/>
      <c r="AC23" s="176"/>
      <c r="AD23" s="177"/>
      <c r="AE23" s="176"/>
      <c r="AF23" s="176"/>
      <c r="AG23" s="177"/>
      <c r="AH23" s="176"/>
      <c r="AI23" s="176"/>
      <c r="AJ23" s="177"/>
      <c r="AK23" s="176"/>
      <c r="AL23" s="176"/>
      <c r="AM23" s="296"/>
      <c r="AN23" s="310"/>
      <c r="AO23" s="310"/>
      <c r="AP23" s="311"/>
      <c r="AQ23" s="312"/>
      <c r="AR23" s="312"/>
      <c r="AS23" s="313"/>
      <c r="AT23" s="312"/>
      <c r="AU23" s="312"/>
      <c r="AV23" s="313"/>
      <c r="AW23" s="312"/>
      <c r="AX23" s="312"/>
      <c r="AY23" s="313"/>
      <c r="AZ23" s="312"/>
      <c r="BA23" s="312"/>
      <c r="BB23" s="313"/>
      <c r="BC23" s="312"/>
      <c r="BD23" s="312"/>
      <c r="BE23" s="313"/>
      <c r="BF23" s="312"/>
      <c r="BG23" s="312"/>
      <c r="BH23" s="313"/>
      <c r="BI23" s="312"/>
      <c r="BJ23" s="312"/>
      <c r="BK23" s="313"/>
      <c r="BL23" s="312"/>
      <c r="BM23" s="312"/>
      <c r="BN23" s="313"/>
      <c r="BO23" s="312"/>
      <c r="BP23" s="312"/>
      <c r="BQ23" s="313"/>
      <c r="BR23" s="312"/>
      <c r="BS23" s="312"/>
      <c r="BT23" s="313"/>
      <c r="BU23" s="192"/>
    </row>
    <row r="24" spans="1:73" ht="14.5">
      <c r="A24" s="749"/>
      <c r="B24" s="169" t="s">
        <v>167</v>
      </c>
      <c r="C24" s="169" t="s">
        <v>116</v>
      </c>
      <c r="D24" s="178">
        <f>G24+M24+P24+S24+V24+Y24+AB24+AE24+AH24+AK24+J24</f>
        <v>5.4005972425185842E-3</v>
      </c>
      <c r="E24" s="179">
        <f>H24+N24+Q24+T24+W24+Z24+AC24+AF24+AI24+AL24+K24</f>
        <v>8.2597369591460683E-3</v>
      </c>
      <c r="F24" s="180">
        <f>E24+D24</f>
        <v>1.3660334201664653E-2</v>
      </c>
      <c r="G24" s="178">
        <f t="shared" ref="G24:AM24" si="19">+G19/15739</f>
        <v>0</v>
      </c>
      <c r="H24" s="178">
        <f t="shared" si="19"/>
        <v>0</v>
      </c>
      <c r="I24" s="180">
        <f t="shared" si="19"/>
        <v>0</v>
      </c>
      <c r="J24" s="178">
        <f t="shared" si="19"/>
        <v>0</v>
      </c>
      <c r="K24" s="178">
        <f t="shared" si="19"/>
        <v>0</v>
      </c>
      <c r="L24" s="180">
        <f t="shared" si="19"/>
        <v>0</v>
      </c>
      <c r="M24" s="178">
        <f t="shared" si="19"/>
        <v>6.3536438147277462E-5</v>
      </c>
      <c r="N24" s="178">
        <f t="shared" si="19"/>
        <v>3.8121862888366477E-4</v>
      </c>
      <c r="O24" s="180">
        <f t="shared" si="19"/>
        <v>4.4475506703094223E-4</v>
      </c>
      <c r="P24" s="178">
        <f t="shared" si="19"/>
        <v>2.6049939640383759E-3</v>
      </c>
      <c r="Q24" s="178">
        <f t="shared" si="19"/>
        <v>2.2873117733019886E-3</v>
      </c>
      <c r="R24" s="180">
        <f t="shared" si="19"/>
        <v>4.8923057373403646E-3</v>
      </c>
      <c r="S24" s="178">
        <f t="shared" si="19"/>
        <v>5.0829150517821969E-4</v>
      </c>
      <c r="T24" s="178">
        <f t="shared" si="19"/>
        <v>1.3978016392401042E-3</v>
      </c>
      <c r="U24" s="180">
        <f t="shared" si="19"/>
        <v>1.9060931444183239E-3</v>
      </c>
      <c r="V24" s="178">
        <f t="shared" si="19"/>
        <v>0</v>
      </c>
      <c r="W24" s="178">
        <f t="shared" si="19"/>
        <v>6.3536438147277462E-5</v>
      </c>
      <c r="X24" s="180">
        <f t="shared" si="19"/>
        <v>6.3536438147277462E-5</v>
      </c>
      <c r="Y24" s="178">
        <f t="shared" si="19"/>
        <v>6.3536438147277462E-5</v>
      </c>
      <c r="Z24" s="178">
        <f t="shared" si="19"/>
        <v>7.6243725776732954E-4</v>
      </c>
      <c r="AA24" s="180">
        <f t="shared" si="19"/>
        <v>8.25973695914607E-4</v>
      </c>
      <c r="AB24" s="178">
        <f t="shared" si="19"/>
        <v>3.1768219073638731E-4</v>
      </c>
      <c r="AC24" s="178">
        <f t="shared" si="19"/>
        <v>5.7182794332549716E-4</v>
      </c>
      <c r="AD24" s="180">
        <f t="shared" si="19"/>
        <v>8.8951013406188446E-4</v>
      </c>
      <c r="AE24" s="178">
        <f t="shared" si="19"/>
        <v>3.1768219073638731E-4</v>
      </c>
      <c r="AF24" s="178">
        <f t="shared" si="19"/>
        <v>6.3536438147277462E-4</v>
      </c>
      <c r="AG24" s="180">
        <f t="shared" si="19"/>
        <v>9.5304657220916193E-4</v>
      </c>
      <c r="AH24" s="178">
        <f t="shared" si="19"/>
        <v>1.3978016392401042E-3</v>
      </c>
      <c r="AI24" s="178">
        <f t="shared" si="19"/>
        <v>1.9696295825656013E-3</v>
      </c>
      <c r="AJ24" s="180">
        <f t="shared" si="19"/>
        <v>3.3674312218057055E-3</v>
      </c>
      <c r="AK24" s="178">
        <f t="shared" si="19"/>
        <v>1.2707287629455492E-4</v>
      </c>
      <c r="AL24" s="178">
        <f t="shared" si="19"/>
        <v>1.9060931444183239E-4</v>
      </c>
      <c r="AM24" s="297">
        <f t="shared" si="19"/>
        <v>3.1768219073638731E-4</v>
      </c>
      <c r="AN24" s="314">
        <f t="shared" ref="AN24:AN27" si="20">AQ24+AT24+AW24+AZ24+BC24+BF24+BI24+BL24+BO24+BR24</f>
        <v>5.5587139157349504E-3</v>
      </c>
      <c r="AO24" s="315">
        <f t="shared" ref="AO24:AO27" si="21">AR24+AU24+AX24+BA24+BD24+BG24+BJ24+BM24+BP24+BS24</f>
        <v>1.1559598256585181E-2</v>
      </c>
      <c r="AP24" s="316">
        <f>AO24+AN24</f>
        <v>1.711831217232013E-2</v>
      </c>
      <c r="AQ24" s="314">
        <f t="shared" ref="AQ24:BT24" si="22">+AQ19/15831</f>
        <v>1.8950161076369148E-4</v>
      </c>
      <c r="AR24" s="314">
        <f t="shared" si="22"/>
        <v>3.7900322152738296E-4</v>
      </c>
      <c r="AS24" s="316">
        <f t="shared" si="22"/>
        <v>5.6850483229107444E-4</v>
      </c>
      <c r="AT24" s="314">
        <f t="shared" si="22"/>
        <v>1.8950161076369148E-4</v>
      </c>
      <c r="AU24" s="314">
        <f t="shared" si="22"/>
        <v>5.0533762870317732E-4</v>
      </c>
      <c r="AV24" s="316">
        <f t="shared" si="22"/>
        <v>6.948392394668688E-4</v>
      </c>
      <c r="AW24" s="314">
        <f t="shared" si="22"/>
        <v>1.3265112753458404E-3</v>
      </c>
      <c r="AX24" s="314">
        <f t="shared" si="22"/>
        <v>3.5373634009222411E-3</v>
      </c>
      <c r="AY24" s="316">
        <f t="shared" si="22"/>
        <v>4.8638746762680813E-3</v>
      </c>
      <c r="AZ24" s="314">
        <f t="shared" si="22"/>
        <v>1.0738424609942519E-3</v>
      </c>
      <c r="BA24" s="314">
        <f t="shared" si="22"/>
        <v>1.8318489040490178E-3</v>
      </c>
      <c r="BB24" s="316">
        <f t="shared" si="22"/>
        <v>2.9056913650432697E-3</v>
      </c>
      <c r="BC24" s="314">
        <f t="shared" si="22"/>
        <v>1.8950161076369148E-4</v>
      </c>
      <c r="BD24" s="314">
        <f t="shared" si="22"/>
        <v>3.1583601793948584E-4</v>
      </c>
      <c r="BE24" s="316">
        <f t="shared" si="22"/>
        <v>5.0533762870317732E-4</v>
      </c>
      <c r="BF24" s="314">
        <f t="shared" si="22"/>
        <v>0</v>
      </c>
      <c r="BG24" s="314">
        <f t="shared" si="22"/>
        <v>3.7900322152738296E-4</v>
      </c>
      <c r="BH24" s="316">
        <f t="shared" si="22"/>
        <v>3.7900322152738296E-4</v>
      </c>
      <c r="BI24" s="314">
        <f t="shared" si="22"/>
        <v>6.3167203587897167E-4</v>
      </c>
      <c r="BJ24" s="314">
        <f t="shared" si="22"/>
        <v>1.8318489040490178E-3</v>
      </c>
      <c r="BK24" s="316">
        <f t="shared" si="22"/>
        <v>2.4635209399279895E-3</v>
      </c>
      <c r="BL24" s="314">
        <f t="shared" si="22"/>
        <v>4.4217042511528014E-4</v>
      </c>
      <c r="BM24" s="314">
        <f t="shared" si="22"/>
        <v>1.2633440717579433E-3</v>
      </c>
      <c r="BN24" s="316">
        <f t="shared" si="22"/>
        <v>1.7055144968732233E-3</v>
      </c>
      <c r="BO24" s="314">
        <f t="shared" si="22"/>
        <v>1.3265112753458404E-3</v>
      </c>
      <c r="BP24" s="314">
        <f t="shared" si="22"/>
        <v>1.4528456825216348E-3</v>
      </c>
      <c r="BQ24" s="316">
        <f t="shared" si="22"/>
        <v>2.7793569578674752E-3</v>
      </c>
      <c r="BR24" s="314">
        <f t="shared" si="22"/>
        <v>1.8950161076369148E-4</v>
      </c>
      <c r="BS24" s="314">
        <f t="shared" si="22"/>
        <v>6.3167203587897165E-5</v>
      </c>
      <c r="BT24" s="316">
        <f t="shared" si="22"/>
        <v>2.5266881435158866E-4</v>
      </c>
      <c r="BU24" s="265"/>
    </row>
    <row r="25" spans="1:73" ht="14.5">
      <c r="A25" s="749"/>
      <c r="B25" s="169" t="s">
        <v>168</v>
      </c>
      <c r="C25" s="169" t="s">
        <v>116</v>
      </c>
      <c r="D25" s="178">
        <f t="shared" ref="D25:D26" si="23">G25+M25+P25+S25+V25+Y25+AB25+AE25+AH25+AK25+J25</f>
        <v>3.3801385094351606E-2</v>
      </c>
      <c r="E25" s="179">
        <f t="shared" ref="E25:E26" si="24">H25+N25+Q25+T25+W25+Z25+AC25+AF25+AI25+AL25+K25</f>
        <v>1.887032212974141E-2</v>
      </c>
      <c r="F25" s="180">
        <f t="shared" ref="F25:F26" si="25">E25+D25</f>
        <v>5.267170722409302E-2</v>
      </c>
      <c r="G25" s="178">
        <f t="shared" ref="G25:I25" si="26">+G20/15739</f>
        <v>2.5414575258910985E-4</v>
      </c>
      <c r="H25" s="178">
        <f t="shared" si="26"/>
        <v>1.9060931444183239E-4</v>
      </c>
      <c r="I25" s="180">
        <f t="shared" si="26"/>
        <v>4.4475506703094223E-4</v>
      </c>
      <c r="J25" s="178">
        <f>+J20/15739</f>
        <v>0</v>
      </c>
      <c r="K25" s="178">
        <f t="shared" ref="K25:L25" si="27">+K20/15739</f>
        <v>3.1768219073638731E-4</v>
      </c>
      <c r="L25" s="180">
        <f t="shared" si="27"/>
        <v>3.1768219073638731E-4</v>
      </c>
      <c r="M25" s="178">
        <f t="shared" ref="M25:O25" si="28">+M20/15739</f>
        <v>6.9890081962005208E-4</v>
      </c>
      <c r="N25" s="178">
        <f t="shared" si="28"/>
        <v>3.1768219073638731E-4</v>
      </c>
      <c r="O25" s="180">
        <f t="shared" si="28"/>
        <v>1.0165830103564394E-3</v>
      </c>
      <c r="P25" s="178">
        <f t="shared" ref="P25:V26" si="29">+P20/15739</f>
        <v>8.4503462735879033E-3</v>
      </c>
      <c r="Q25" s="178">
        <f t="shared" si="29"/>
        <v>6.0359616239913589E-3</v>
      </c>
      <c r="R25" s="180">
        <f t="shared" si="29"/>
        <v>1.4486307897579261E-2</v>
      </c>
      <c r="S25" s="178">
        <f t="shared" si="29"/>
        <v>5.9724251858440814E-3</v>
      </c>
      <c r="T25" s="178">
        <f t="shared" si="29"/>
        <v>2.477921087743821E-3</v>
      </c>
      <c r="U25" s="180">
        <f t="shared" si="29"/>
        <v>8.4503462735879033E-3</v>
      </c>
      <c r="V25" s="178">
        <f t="shared" si="29"/>
        <v>2.2873117733019886E-3</v>
      </c>
      <c r="W25" s="178">
        <f t="shared" ref="W25:AM25" si="30">+W20/15739</f>
        <v>1.0165830103564394E-3</v>
      </c>
      <c r="X25" s="180">
        <f t="shared" si="30"/>
        <v>3.303894783658428E-3</v>
      </c>
      <c r="Y25" s="178">
        <f t="shared" si="30"/>
        <v>9.5304657220916193E-4</v>
      </c>
      <c r="Z25" s="178">
        <f t="shared" si="30"/>
        <v>1.1436558866509943E-3</v>
      </c>
      <c r="AA25" s="180">
        <f t="shared" si="30"/>
        <v>2.0967024588601562E-3</v>
      </c>
      <c r="AB25" s="178">
        <f t="shared" si="30"/>
        <v>2.2237753351547112E-3</v>
      </c>
      <c r="AC25" s="178">
        <f t="shared" si="30"/>
        <v>1.8425567062710464E-3</v>
      </c>
      <c r="AD25" s="180">
        <f t="shared" si="30"/>
        <v>4.0663320414257575E-3</v>
      </c>
      <c r="AE25" s="178">
        <f t="shared" si="30"/>
        <v>5.781815871402249E-3</v>
      </c>
      <c r="AF25" s="178">
        <f t="shared" si="30"/>
        <v>2.2873117733019886E-3</v>
      </c>
      <c r="AG25" s="180">
        <f t="shared" si="30"/>
        <v>8.0691276447042385E-3</v>
      </c>
      <c r="AH25" s="178">
        <f t="shared" si="30"/>
        <v>6.607789567316856E-3</v>
      </c>
      <c r="AI25" s="178">
        <f t="shared" si="30"/>
        <v>3.1132854692165956E-3</v>
      </c>
      <c r="AJ25" s="180">
        <f t="shared" si="30"/>
        <v>9.7210750365334525E-3</v>
      </c>
      <c r="AK25" s="178">
        <f t="shared" si="30"/>
        <v>5.7182794332549716E-4</v>
      </c>
      <c r="AL25" s="178">
        <f t="shared" si="30"/>
        <v>1.2707287629455492E-4</v>
      </c>
      <c r="AM25" s="297">
        <f t="shared" si="30"/>
        <v>6.9890081962005208E-4</v>
      </c>
      <c r="AN25" s="314">
        <f t="shared" si="20"/>
        <v>3.0383424925778533E-2</v>
      </c>
      <c r="AO25" s="315">
        <f t="shared" si="21"/>
        <v>2.2550691680879288E-2</v>
      </c>
      <c r="AP25" s="316">
        <f t="shared" ref="AP25:AP26" si="31">AO25+AN25</f>
        <v>5.2934116606657824E-2</v>
      </c>
      <c r="AQ25" s="314">
        <f t="shared" ref="AQ25:BT25" si="32">+AQ20/15831</f>
        <v>1.3896784789337376E-3</v>
      </c>
      <c r="AR25" s="314">
        <f t="shared" si="32"/>
        <v>9.475080538184574E-4</v>
      </c>
      <c r="AS25" s="316">
        <f t="shared" si="32"/>
        <v>2.337186532752195E-3</v>
      </c>
      <c r="AT25" s="314">
        <f t="shared" si="32"/>
        <v>4.169035436801213E-3</v>
      </c>
      <c r="AU25" s="314">
        <f t="shared" si="32"/>
        <v>1.7686817004611206E-3</v>
      </c>
      <c r="AV25" s="316">
        <f t="shared" si="32"/>
        <v>5.9377171372623338E-3</v>
      </c>
      <c r="AW25" s="314">
        <f t="shared" si="32"/>
        <v>6.0008843408502306E-3</v>
      </c>
      <c r="AX25" s="314">
        <f t="shared" si="32"/>
        <v>6.8220579874928933E-3</v>
      </c>
      <c r="AY25" s="316">
        <f t="shared" si="32"/>
        <v>1.2822942328343124E-2</v>
      </c>
      <c r="AZ25" s="314">
        <f t="shared" si="32"/>
        <v>6.3167203587897163E-3</v>
      </c>
      <c r="BA25" s="314">
        <f t="shared" si="32"/>
        <v>4.6112058619164932E-3</v>
      </c>
      <c r="BB25" s="316">
        <f t="shared" si="32"/>
        <v>1.092792622070621E-2</v>
      </c>
      <c r="BC25" s="314">
        <f t="shared" si="32"/>
        <v>1.1370096645821489E-3</v>
      </c>
      <c r="BD25" s="314">
        <f t="shared" si="32"/>
        <v>5.6850483229107444E-4</v>
      </c>
      <c r="BE25" s="316">
        <f t="shared" si="32"/>
        <v>1.7055144968732233E-3</v>
      </c>
      <c r="BF25" s="314">
        <f t="shared" si="32"/>
        <v>3.7900322152738296E-4</v>
      </c>
      <c r="BG25" s="314">
        <f t="shared" si="32"/>
        <v>1.0106752574063546E-3</v>
      </c>
      <c r="BH25" s="316">
        <f t="shared" si="32"/>
        <v>1.3896784789337376E-3</v>
      </c>
      <c r="BI25" s="314">
        <f t="shared" si="32"/>
        <v>1.7686817004611206E-3</v>
      </c>
      <c r="BJ25" s="314">
        <f t="shared" si="32"/>
        <v>2.2740193291642978E-3</v>
      </c>
      <c r="BK25" s="316">
        <f t="shared" si="32"/>
        <v>4.0427010296254185E-3</v>
      </c>
      <c r="BL25" s="314">
        <f t="shared" si="32"/>
        <v>3.4741961973343439E-3</v>
      </c>
      <c r="BM25" s="314">
        <f t="shared" si="32"/>
        <v>2.4003537363400922E-3</v>
      </c>
      <c r="BN25" s="316">
        <f t="shared" si="32"/>
        <v>5.8745499336744361E-3</v>
      </c>
      <c r="BO25" s="314">
        <f t="shared" si="32"/>
        <v>5.4323795085591559E-3</v>
      </c>
      <c r="BP25" s="314">
        <f t="shared" si="32"/>
        <v>1.8318489040490178E-3</v>
      </c>
      <c r="BQ25" s="316">
        <f t="shared" si="32"/>
        <v>7.2642284126081735E-3</v>
      </c>
      <c r="BR25" s="314">
        <f t="shared" si="32"/>
        <v>3.1583601793948584E-4</v>
      </c>
      <c r="BS25" s="314">
        <f t="shared" si="32"/>
        <v>3.1583601793948584E-4</v>
      </c>
      <c r="BT25" s="316">
        <f t="shared" si="32"/>
        <v>6.3167203587897167E-4</v>
      </c>
      <c r="BU25" s="265"/>
    </row>
    <row r="26" spans="1:73" ht="14.5">
      <c r="A26" s="749"/>
      <c r="B26" s="169" t="s">
        <v>169</v>
      </c>
      <c r="C26" s="169" t="s">
        <v>116</v>
      </c>
      <c r="D26" s="178">
        <f t="shared" si="23"/>
        <v>3.4945040981002604E-3</v>
      </c>
      <c r="E26" s="179">
        <f t="shared" si="24"/>
        <v>1.3342652010928267E-3</v>
      </c>
      <c r="F26" s="180">
        <f t="shared" si="25"/>
        <v>4.8287692991930871E-3</v>
      </c>
      <c r="G26" s="178">
        <f t="shared" ref="G26:I26" si="33">+G21/15739</f>
        <v>1.9060931444183239E-4</v>
      </c>
      <c r="H26" s="178">
        <f t="shared" si="33"/>
        <v>0</v>
      </c>
      <c r="I26" s="180">
        <f t="shared" si="33"/>
        <v>1.9060931444183239E-4</v>
      </c>
      <c r="J26" s="178">
        <f t="shared" ref="J26:L26" si="34">+J21/15739</f>
        <v>6.3536438147277462E-5</v>
      </c>
      <c r="K26" s="178">
        <f t="shared" si="34"/>
        <v>0</v>
      </c>
      <c r="L26" s="180">
        <f t="shared" si="34"/>
        <v>6.3536438147277462E-5</v>
      </c>
      <c r="M26" s="178">
        <f t="shared" ref="M26:O26" si="35">+M21/15739</f>
        <v>1.2707287629455492E-4</v>
      </c>
      <c r="N26" s="178">
        <f t="shared" si="35"/>
        <v>6.3536438147277462E-5</v>
      </c>
      <c r="O26" s="180">
        <f t="shared" si="35"/>
        <v>1.9060931444183239E-4</v>
      </c>
      <c r="P26" s="178">
        <f t="shared" si="29"/>
        <v>3.8121862888366477E-4</v>
      </c>
      <c r="Q26" s="178">
        <f t="shared" si="29"/>
        <v>2.5414575258910985E-4</v>
      </c>
      <c r="R26" s="180">
        <f t="shared" si="29"/>
        <v>6.3536438147277462E-4</v>
      </c>
      <c r="S26" s="178">
        <f t="shared" si="29"/>
        <v>7.6243725776732954E-4</v>
      </c>
      <c r="T26" s="178">
        <f t="shared" si="29"/>
        <v>3.1768219073638731E-4</v>
      </c>
      <c r="U26" s="180">
        <f t="shared" si="29"/>
        <v>1.0801194485037168E-3</v>
      </c>
      <c r="V26" s="178">
        <f t="shared" si="29"/>
        <v>5.7182794332549716E-4</v>
      </c>
      <c r="W26" s="178">
        <f t="shared" ref="W26:AM26" si="36">+W21/15739</f>
        <v>1.2707287629455492E-4</v>
      </c>
      <c r="X26" s="180">
        <f t="shared" si="36"/>
        <v>6.9890081962005208E-4</v>
      </c>
      <c r="Y26" s="178">
        <f t="shared" si="36"/>
        <v>6.3536438147277462E-5</v>
      </c>
      <c r="Z26" s="178">
        <f t="shared" si="36"/>
        <v>1.2707287629455492E-4</v>
      </c>
      <c r="AA26" s="180">
        <f t="shared" si="36"/>
        <v>1.9060931444183239E-4</v>
      </c>
      <c r="AB26" s="178">
        <f t="shared" si="36"/>
        <v>4.4475506703094223E-4</v>
      </c>
      <c r="AC26" s="178">
        <f t="shared" si="36"/>
        <v>0</v>
      </c>
      <c r="AD26" s="180">
        <f t="shared" si="36"/>
        <v>4.4475506703094223E-4</v>
      </c>
      <c r="AE26" s="178">
        <f t="shared" si="36"/>
        <v>6.3536438147277462E-4</v>
      </c>
      <c r="AF26" s="178">
        <f t="shared" si="36"/>
        <v>3.1768219073638731E-4</v>
      </c>
      <c r="AG26" s="180">
        <f t="shared" si="36"/>
        <v>9.5304657220916193E-4</v>
      </c>
      <c r="AH26" s="178">
        <f t="shared" si="36"/>
        <v>1.9060931444183239E-4</v>
      </c>
      <c r="AI26" s="178">
        <f t="shared" si="36"/>
        <v>1.2707287629455492E-4</v>
      </c>
      <c r="AJ26" s="180">
        <f t="shared" si="36"/>
        <v>3.1768219073638731E-4</v>
      </c>
      <c r="AK26" s="178">
        <f t="shared" si="36"/>
        <v>6.3536438147277462E-5</v>
      </c>
      <c r="AL26" s="178">
        <f t="shared" si="36"/>
        <v>0</v>
      </c>
      <c r="AM26" s="297">
        <f t="shared" si="36"/>
        <v>6.3536438147277462E-5</v>
      </c>
      <c r="AN26" s="314">
        <f t="shared" si="20"/>
        <v>4.4217042511528011E-3</v>
      </c>
      <c r="AO26" s="315">
        <f t="shared" si="21"/>
        <v>1.0738424609942517E-3</v>
      </c>
      <c r="AP26" s="316">
        <f t="shared" si="31"/>
        <v>5.4955467121470527E-3</v>
      </c>
      <c r="AQ26" s="314">
        <f t="shared" ref="AQ26:BT26" si="37">+AQ21/15831</f>
        <v>3.1583601793948584E-4</v>
      </c>
      <c r="AR26" s="314">
        <f t="shared" si="37"/>
        <v>6.3167203587897165E-5</v>
      </c>
      <c r="AS26" s="316">
        <f t="shared" si="37"/>
        <v>3.7900322152738296E-4</v>
      </c>
      <c r="AT26" s="314">
        <f t="shared" si="37"/>
        <v>1.1370096645821489E-3</v>
      </c>
      <c r="AU26" s="314">
        <f t="shared" si="37"/>
        <v>6.3167203587897165E-5</v>
      </c>
      <c r="AV26" s="316">
        <f t="shared" si="37"/>
        <v>1.2001768681700461E-3</v>
      </c>
      <c r="AW26" s="314">
        <f t="shared" si="37"/>
        <v>3.1583601793948584E-4</v>
      </c>
      <c r="AX26" s="314">
        <f t="shared" si="37"/>
        <v>3.7900322152738296E-4</v>
      </c>
      <c r="AY26" s="316">
        <f t="shared" si="37"/>
        <v>6.948392394668688E-4</v>
      </c>
      <c r="AZ26" s="314">
        <f t="shared" si="37"/>
        <v>1.2633440717579433E-3</v>
      </c>
      <c r="BA26" s="314">
        <f t="shared" si="37"/>
        <v>1.8950161076369148E-4</v>
      </c>
      <c r="BB26" s="316">
        <f t="shared" si="37"/>
        <v>1.4528456825216348E-3</v>
      </c>
      <c r="BC26" s="314">
        <f t="shared" si="37"/>
        <v>1.2633440717579433E-4</v>
      </c>
      <c r="BD26" s="314">
        <f t="shared" si="37"/>
        <v>0</v>
      </c>
      <c r="BE26" s="316">
        <f t="shared" si="37"/>
        <v>1.2633440717579433E-4</v>
      </c>
      <c r="BF26" s="314">
        <f t="shared" si="37"/>
        <v>1.2633440717579433E-4</v>
      </c>
      <c r="BG26" s="314">
        <f t="shared" si="37"/>
        <v>6.3167203587897165E-5</v>
      </c>
      <c r="BH26" s="316">
        <f t="shared" si="37"/>
        <v>1.8950161076369148E-4</v>
      </c>
      <c r="BI26" s="314">
        <f t="shared" si="37"/>
        <v>1.2633440717579433E-4</v>
      </c>
      <c r="BJ26" s="314">
        <f t="shared" si="37"/>
        <v>0</v>
      </c>
      <c r="BK26" s="316">
        <f t="shared" si="37"/>
        <v>1.2633440717579433E-4</v>
      </c>
      <c r="BL26" s="314">
        <f t="shared" si="37"/>
        <v>5.0533762870317732E-4</v>
      </c>
      <c r="BM26" s="314">
        <f t="shared" si="37"/>
        <v>0</v>
      </c>
      <c r="BN26" s="316">
        <f t="shared" si="37"/>
        <v>5.0533762870317732E-4</v>
      </c>
      <c r="BO26" s="314">
        <f t="shared" si="37"/>
        <v>4.4217042511528014E-4</v>
      </c>
      <c r="BP26" s="314">
        <f t="shared" si="37"/>
        <v>3.1583601793948584E-4</v>
      </c>
      <c r="BQ26" s="316">
        <f t="shared" si="37"/>
        <v>7.5800644305476592E-4</v>
      </c>
      <c r="BR26" s="314">
        <f t="shared" si="37"/>
        <v>6.3167203587897165E-5</v>
      </c>
      <c r="BS26" s="314">
        <f t="shared" si="37"/>
        <v>0</v>
      </c>
      <c r="BT26" s="316">
        <f t="shared" si="37"/>
        <v>6.3167203587897165E-5</v>
      </c>
      <c r="BU26" s="265"/>
    </row>
    <row r="27" spans="1:73" ht="14.5">
      <c r="A27" s="749"/>
      <c r="B27" s="171" t="s">
        <v>147</v>
      </c>
      <c r="C27" s="171" t="s">
        <v>116</v>
      </c>
      <c r="D27" s="181">
        <f>G27+M27+P27+S27+V27+Y27+AB27+AE27+AH27+AK27+J27</f>
        <v>4.2630024214282004E-2</v>
      </c>
      <c r="E27" s="181">
        <f>H27+N27+Q27+T27+W27+Z27+AC27+AF27+AI27+AL27+K27</f>
        <v>2.8410046809751399E-2</v>
      </c>
      <c r="F27" s="182">
        <f>E27+D27</f>
        <v>7.1040071024033397E-2</v>
      </c>
      <c r="G27" s="181">
        <f>G22/15739</f>
        <v>4.4475506703094223E-4</v>
      </c>
      <c r="H27" s="181">
        <f t="shared" ref="H27:M27" si="38">H22/15739</f>
        <v>1.9060931444183239E-4</v>
      </c>
      <c r="I27" s="181">
        <f t="shared" si="38"/>
        <v>6.3536438147277462E-4</v>
      </c>
      <c r="J27" s="181">
        <f t="shared" si="38"/>
        <v>6.3536438147277462E-5</v>
      </c>
      <c r="K27" s="181">
        <f t="shared" si="38"/>
        <v>3.1768219073638731E-4</v>
      </c>
      <c r="L27" s="181">
        <f t="shared" si="38"/>
        <v>3.8121862888366477E-4</v>
      </c>
      <c r="M27" s="181">
        <f t="shared" si="38"/>
        <v>8.8951013406188446E-4</v>
      </c>
      <c r="N27" s="181">
        <f>+N22/15831</f>
        <v>7.5800644305476592E-4</v>
      </c>
      <c r="O27" s="182">
        <f>+O22/15831</f>
        <v>1.6423472932853263E-3</v>
      </c>
      <c r="P27" s="181">
        <f>+P22/15831</f>
        <v>1.137009664582149E-2</v>
      </c>
      <c r="Q27" s="181">
        <f>+Q22/15831</f>
        <v>8.5275724843661173E-3</v>
      </c>
      <c r="R27" s="182">
        <f>+R22/15739</f>
        <v>2.00139780163924E-2</v>
      </c>
      <c r="S27" s="181">
        <f>+S22/15739</f>
        <v>7.2431539487896306E-3</v>
      </c>
      <c r="T27" s="181">
        <f t="shared" ref="T27:AM27" si="39">+T22/15739</f>
        <v>4.1934049177203125E-3</v>
      </c>
      <c r="U27" s="181">
        <f t="shared" si="39"/>
        <v>1.1436558866509943E-2</v>
      </c>
      <c r="V27" s="181">
        <f t="shared" si="39"/>
        <v>2.8591397166274858E-3</v>
      </c>
      <c r="W27" s="181">
        <f t="shared" si="39"/>
        <v>1.2071923247982718E-3</v>
      </c>
      <c r="X27" s="181">
        <f t="shared" si="39"/>
        <v>4.0663320414257575E-3</v>
      </c>
      <c r="Y27" s="181">
        <f t="shared" si="39"/>
        <v>1.0801194485037168E-3</v>
      </c>
      <c r="Z27" s="181">
        <f t="shared" si="39"/>
        <v>2.0331660207128788E-3</v>
      </c>
      <c r="AA27" s="181">
        <f t="shared" si="39"/>
        <v>3.1132854692165956E-3</v>
      </c>
      <c r="AB27" s="181">
        <f t="shared" si="39"/>
        <v>2.9862125929220407E-3</v>
      </c>
      <c r="AC27" s="181">
        <f t="shared" si="39"/>
        <v>2.4143846495965435E-3</v>
      </c>
      <c r="AD27" s="181">
        <f t="shared" si="39"/>
        <v>5.4005972425185842E-3</v>
      </c>
      <c r="AE27" s="181">
        <f t="shared" si="39"/>
        <v>6.7348624436114109E-3</v>
      </c>
      <c r="AF27" s="181">
        <f t="shared" si="39"/>
        <v>3.2403583455111505E-3</v>
      </c>
      <c r="AG27" s="181">
        <f t="shared" si="39"/>
        <v>9.9752207891225624E-3</v>
      </c>
      <c r="AH27" s="181">
        <f t="shared" si="39"/>
        <v>8.1962005209987934E-3</v>
      </c>
      <c r="AI27" s="181">
        <f t="shared" si="39"/>
        <v>5.2099879280767519E-3</v>
      </c>
      <c r="AJ27" s="181">
        <f t="shared" si="39"/>
        <v>1.3406188449075545E-2</v>
      </c>
      <c r="AK27" s="181">
        <f t="shared" si="39"/>
        <v>7.6243725776732954E-4</v>
      </c>
      <c r="AL27" s="181">
        <f t="shared" si="39"/>
        <v>3.1768219073638731E-4</v>
      </c>
      <c r="AM27" s="299">
        <f t="shared" si="39"/>
        <v>1.0801194485037168E-3</v>
      </c>
      <c r="AN27" s="317">
        <f t="shared" si="20"/>
        <v>4.0363843092666281E-2</v>
      </c>
      <c r="AO27" s="317">
        <f t="shared" si="21"/>
        <v>3.5184132398458724E-2</v>
      </c>
      <c r="AP27" s="318">
        <f>AO27+AN27</f>
        <v>7.5547975491125005E-2</v>
      </c>
      <c r="AQ27" s="317">
        <f>AQ22/15831</f>
        <v>1.8950161076369148E-3</v>
      </c>
      <c r="AR27" s="317">
        <f t="shared" ref="AR27:BT27" si="40">+AR22/15831</f>
        <v>1.3896784789337376E-3</v>
      </c>
      <c r="AS27" s="318">
        <f t="shared" si="40"/>
        <v>3.2846945865706526E-3</v>
      </c>
      <c r="AT27" s="317">
        <f t="shared" si="40"/>
        <v>5.4955467121470536E-3</v>
      </c>
      <c r="AU27" s="317">
        <f t="shared" si="40"/>
        <v>2.337186532752195E-3</v>
      </c>
      <c r="AV27" s="318">
        <f t="shared" si="40"/>
        <v>7.8327332448992482E-3</v>
      </c>
      <c r="AW27" s="317">
        <f t="shared" si="40"/>
        <v>7.6432316341355569E-3</v>
      </c>
      <c r="AX27" s="317">
        <f t="shared" si="40"/>
        <v>1.0738424609942518E-2</v>
      </c>
      <c r="AY27" s="318">
        <f t="shared" si="40"/>
        <v>1.8381656244078073E-2</v>
      </c>
      <c r="AZ27" s="317">
        <f t="shared" si="40"/>
        <v>8.6539068915419109E-3</v>
      </c>
      <c r="BA27" s="317">
        <f t="shared" si="40"/>
        <v>6.632556376729202E-3</v>
      </c>
      <c r="BB27" s="318">
        <f t="shared" si="40"/>
        <v>1.5286463268271114E-2</v>
      </c>
      <c r="BC27" s="317">
        <f t="shared" si="40"/>
        <v>1.4528456825216348E-3</v>
      </c>
      <c r="BD27" s="317">
        <f t="shared" si="40"/>
        <v>8.8434085023056028E-4</v>
      </c>
      <c r="BE27" s="318">
        <f t="shared" si="40"/>
        <v>2.337186532752195E-3</v>
      </c>
      <c r="BF27" s="317">
        <f t="shared" si="40"/>
        <v>5.0533762870317732E-4</v>
      </c>
      <c r="BG27" s="317">
        <f t="shared" si="40"/>
        <v>1.4528456825216348E-3</v>
      </c>
      <c r="BH27" s="318">
        <f t="shared" si="40"/>
        <v>1.958183311224812E-3</v>
      </c>
      <c r="BI27" s="317">
        <f t="shared" si="40"/>
        <v>2.5266881435158867E-3</v>
      </c>
      <c r="BJ27" s="317">
        <f t="shared" si="40"/>
        <v>4.1058682332133153E-3</v>
      </c>
      <c r="BK27" s="318">
        <f t="shared" si="40"/>
        <v>6.632556376729202E-3</v>
      </c>
      <c r="BL27" s="317">
        <f t="shared" si="40"/>
        <v>4.4217042511528011E-3</v>
      </c>
      <c r="BM27" s="317">
        <f t="shared" si="40"/>
        <v>3.6636978080980356E-3</v>
      </c>
      <c r="BN27" s="318">
        <f t="shared" si="40"/>
        <v>8.0854020592508371E-3</v>
      </c>
      <c r="BO27" s="317">
        <f t="shared" si="40"/>
        <v>7.2010612090202767E-3</v>
      </c>
      <c r="BP27" s="317">
        <f t="shared" si="40"/>
        <v>3.6005306045101384E-3</v>
      </c>
      <c r="BQ27" s="318">
        <f t="shared" si="40"/>
        <v>1.0801591813530414E-2</v>
      </c>
      <c r="BR27" s="317">
        <f t="shared" si="40"/>
        <v>5.6850483229107444E-4</v>
      </c>
      <c r="BS27" s="317">
        <f t="shared" si="40"/>
        <v>3.7900322152738296E-4</v>
      </c>
      <c r="BT27" s="318">
        <f t="shared" si="40"/>
        <v>9.475080538184574E-4</v>
      </c>
      <c r="BU27" s="265"/>
    </row>
    <row r="28" spans="1:73" ht="18.5">
      <c r="A28" s="749"/>
      <c r="B28" s="229" t="s">
        <v>170</v>
      </c>
      <c r="C28" s="173"/>
      <c r="D28" s="174"/>
      <c r="E28" s="174"/>
      <c r="F28" s="177"/>
      <c r="G28" s="176"/>
      <c r="H28" s="176"/>
      <c r="I28" s="177"/>
      <c r="J28" s="176"/>
      <c r="K28" s="176"/>
      <c r="L28" s="177"/>
      <c r="M28" s="176"/>
      <c r="N28" s="176"/>
      <c r="O28" s="177"/>
      <c r="P28" s="176"/>
      <c r="Q28" s="176"/>
      <c r="R28" s="177"/>
      <c r="S28" s="176"/>
      <c r="T28" s="176"/>
      <c r="U28" s="177"/>
      <c r="V28" s="176"/>
      <c r="W28" s="176"/>
      <c r="X28" s="177"/>
      <c r="Y28" s="176"/>
      <c r="Z28" s="176"/>
      <c r="AA28" s="177"/>
      <c r="AB28" s="176"/>
      <c r="AC28" s="176"/>
      <c r="AD28" s="177"/>
      <c r="AE28" s="176"/>
      <c r="AF28" s="176"/>
      <c r="AG28" s="177"/>
      <c r="AH28" s="176"/>
      <c r="AI28" s="176"/>
      <c r="AJ28" s="177"/>
      <c r="AK28" s="176"/>
      <c r="AL28" s="176"/>
      <c r="AM28" s="296"/>
      <c r="AN28" s="310"/>
      <c r="AO28" s="310"/>
      <c r="AP28" s="313"/>
      <c r="AQ28" s="312"/>
      <c r="AR28" s="312"/>
      <c r="AS28" s="313"/>
      <c r="AT28" s="312"/>
      <c r="AU28" s="312"/>
      <c r="AV28" s="313"/>
      <c r="AW28" s="312"/>
      <c r="AX28" s="312"/>
      <c r="AY28" s="313"/>
      <c r="AZ28" s="312"/>
      <c r="BA28" s="312"/>
      <c r="BB28" s="313"/>
      <c r="BC28" s="312"/>
      <c r="BD28" s="312"/>
      <c r="BE28" s="313"/>
      <c r="BF28" s="312"/>
      <c r="BG28" s="312"/>
      <c r="BH28" s="313"/>
      <c r="BI28" s="312"/>
      <c r="BJ28" s="312"/>
      <c r="BK28" s="313"/>
      <c r="BL28" s="312"/>
      <c r="BM28" s="312"/>
      <c r="BN28" s="313"/>
      <c r="BO28" s="312"/>
      <c r="BP28" s="312"/>
      <c r="BQ28" s="313"/>
      <c r="BR28" s="312"/>
      <c r="BS28" s="312"/>
      <c r="BT28" s="313"/>
      <c r="BU28" s="192"/>
    </row>
    <row r="29" spans="1:73" ht="14.5">
      <c r="A29" s="749"/>
      <c r="B29" s="169" t="s">
        <v>167</v>
      </c>
      <c r="C29" s="169" t="s">
        <v>116</v>
      </c>
      <c r="D29" s="178">
        <v>1E-3</v>
      </c>
      <c r="E29" s="179">
        <v>3.0000000000000001E-3</v>
      </c>
      <c r="F29" s="183">
        <f>E29+D29</f>
        <v>4.0000000000000001E-3</v>
      </c>
      <c r="G29" s="178">
        <v>1E-3</v>
      </c>
      <c r="H29" s="178">
        <v>1E-3</v>
      </c>
      <c r="I29" s="183">
        <f>H29+G29</f>
        <v>2E-3</v>
      </c>
      <c r="J29" s="178">
        <v>1.2999999999999999E-2</v>
      </c>
      <c r="K29" s="178">
        <v>0</v>
      </c>
      <c r="L29" s="183">
        <f>K29+J29</f>
        <v>1.2999999999999999E-2</v>
      </c>
      <c r="M29" s="178">
        <v>0</v>
      </c>
      <c r="N29" s="178">
        <v>0</v>
      </c>
      <c r="O29" s="183">
        <f>N29+M29</f>
        <v>0</v>
      </c>
      <c r="P29" s="178">
        <v>1E-3</v>
      </c>
      <c r="Q29" s="178">
        <v>5.0000000000000001E-3</v>
      </c>
      <c r="R29" s="183">
        <f>Q29+P29</f>
        <v>6.0000000000000001E-3</v>
      </c>
      <c r="S29" s="178">
        <v>3.0000000000000001E-3</v>
      </c>
      <c r="T29" s="178">
        <v>2E-3</v>
      </c>
      <c r="U29" s="183">
        <f>T29+S29</f>
        <v>5.0000000000000001E-3</v>
      </c>
      <c r="V29" s="178">
        <v>0</v>
      </c>
      <c r="W29" s="178">
        <v>6.0000000000000001E-3</v>
      </c>
      <c r="X29" s="183">
        <f>W29+V29</f>
        <v>6.0000000000000001E-3</v>
      </c>
      <c r="Y29" s="178">
        <v>0</v>
      </c>
      <c r="Z29" s="178">
        <v>4.0000000000000001E-3</v>
      </c>
      <c r="AA29" s="183">
        <f>Z29+Y29</f>
        <v>4.0000000000000001E-3</v>
      </c>
      <c r="AB29" s="178">
        <v>2E-3</v>
      </c>
      <c r="AC29" s="178">
        <v>5.0000000000000001E-3</v>
      </c>
      <c r="AD29" s="183">
        <f>AC29+AB29</f>
        <v>7.0000000000000001E-3</v>
      </c>
      <c r="AE29" s="178">
        <v>1E-3</v>
      </c>
      <c r="AF29" s="178">
        <v>4.0000000000000001E-3</v>
      </c>
      <c r="AG29" s="183">
        <f>AF29+AE29</f>
        <v>5.0000000000000001E-3</v>
      </c>
      <c r="AH29" s="178">
        <v>0</v>
      </c>
      <c r="AI29" s="178">
        <v>1E-3</v>
      </c>
      <c r="AJ29" s="183">
        <f>AI29+AH29</f>
        <v>1E-3</v>
      </c>
      <c r="AK29" s="178">
        <v>0</v>
      </c>
      <c r="AL29" s="178">
        <v>0</v>
      </c>
      <c r="AM29" s="298">
        <f>AL29+AK29</f>
        <v>0</v>
      </c>
      <c r="AN29" s="314">
        <v>1.6002048262177559E-3</v>
      </c>
      <c r="AO29" s="315">
        <v>4.8006144786532671E-3</v>
      </c>
      <c r="AP29" s="319">
        <v>6.4008193048710228E-3</v>
      </c>
      <c r="AQ29" s="314">
        <v>1.9202457914613071E-4</v>
      </c>
      <c r="AR29" s="314">
        <v>1.9202457914613071E-4</v>
      </c>
      <c r="AS29" s="319">
        <v>3.8404915829226143E-4</v>
      </c>
      <c r="AT29" s="314">
        <v>0</v>
      </c>
      <c r="AU29" s="314">
        <v>6.4008193048710238E-5</v>
      </c>
      <c r="AV29" s="319">
        <v>6.4008193048710238E-5</v>
      </c>
      <c r="AW29" s="314">
        <v>6.4008193048710238E-5</v>
      </c>
      <c r="AX29" s="314">
        <v>1.2801638609742047E-3</v>
      </c>
      <c r="AY29" s="319">
        <v>1.3441720540229149E-3</v>
      </c>
      <c r="AZ29" s="314">
        <v>4.4805735134097164E-4</v>
      </c>
      <c r="BA29" s="314">
        <v>1.2801638609742047E-3</v>
      </c>
      <c r="BB29" s="319">
        <v>1.7282212123151763E-3</v>
      </c>
      <c r="BC29" s="314">
        <v>0</v>
      </c>
      <c r="BD29" s="314">
        <v>1.2801638609742048E-4</v>
      </c>
      <c r="BE29" s="319">
        <v>1.2801638609742048E-4</v>
      </c>
      <c r="BF29" s="314">
        <v>0</v>
      </c>
      <c r="BG29" s="314">
        <v>3.8404915829226143E-4</v>
      </c>
      <c r="BH29" s="319">
        <v>3.8404915829226143E-4</v>
      </c>
      <c r="BI29" s="314">
        <v>4.4805735134097164E-4</v>
      </c>
      <c r="BJ29" s="314">
        <v>8.9611470268194328E-4</v>
      </c>
      <c r="BK29" s="319">
        <v>1.3441720540229149E-3</v>
      </c>
      <c r="BL29" s="314">
        <v>0</v>
      </c>
      <c r="BM29" s="314">
        <v>1.2801638609742048E-4</v>
      </c>
      <c r="BN29" s="319">
        <v>1.2801638609742048E-4</v>
      </c>
      <c r="BO29" s="314">
        <v>4.4805735134097164E-4</v>
      </c>
      <c r="BP29" s="314">
        <v>4.4805735134097164E-4</v>
      </c>
      <c r="BQ29" s="319">
        <v>8.9611470268194328E-4</v>
      </c>
      <c r="BR29" s="314">
        <v>0</v>
      </c>
      <c r="BS29" s="314">
        <v>0</v>
      </c>
      <c r="BT29" s="319">
        <v>0</v>
      </c>
      <c r="BU29" s="265"/>
    </row>
    <row r="30" spans="1:73" ht="14.5">
      <c r="A30" s="749"/>
      <c r="B30" s="169" t="s">
        <v>168</v>
      </c>
      <c r="C30" s="169" t="s">
        <v>116</v>
      </c>
      <c r="D30" s="178">
        <v>2.5999999999999999E-2</v>
      </c>
      <c r="E30" s="179">
        <v>1.4999999999999999E-2</v>
      </c>
      <c r="F30" s="183">
        <f t="shared" ref="F30:F31" si="41">E30+D30</f>
        <v>4.0999999999999995E-2</v>
      </c>
      <c r="G30" s="178">
        <v>2.1999999999999999E-2</v>
      </c>
      <c r="H30" s="178">
        <v>1.7999999999999999E-2</v>
      </c>
      <c r="I30" s="183">
        <f t="shared" ref="I30:I31" si="42">H30+G30</f>
        <v>3.9999999999999994E-2</v>
      </c>
      <c r="J30" s="178">
        <v>2.5999999999999999E-2</v>
      </c>
      <c r="K30" s="178">
        <v>3.9E-2</v>
      </c>
      <c r="L30" s="183">
        <f t="shared" ref="L30:L31" si="43">K30+J30</f>
        <v>6.5000000000000002E-2</v>
      </c>
      <c r="M30" s="178">
        <v>6.8000000000000005E-2</v>
      </c>
      <c r="N30" s="178">
        <v>2.7E-2</v>
      </c>
      <c r="O30" s="183">
        <f t="shared" ref="O30:O31" si="44">N30+M30</f>
        <v>9.5000000000000001E-2</v>
      </c>
      <c r="P30" s="178">
        <v>1.0999999999999999E-2</v>
      </c>
      <c r="Q30" s="178">
        <v>1.6E-2</v>
      </c>
      <c r="R30" s="183">
        <f t="shared" ref="R30:R31" si="45">Q30+P30</f>
        <v>2.7E-2</v>
      </c>
      <c r="S30" s="178">
        <v>4.2999999999999997E-2</v>
      </c>
      <c r="T30" s="178">
        <v>1.7999999999999999E-2</v>
      </c>
      <c r="U30" s="183">
        <f t="shared" ref="U30:U31" si="46">T30+S30</f>
        <v>6.0999999999999999E-2</v>
      </c>
      <c r="V30" s="178">
        <v>4.7E-2</v>
      </c>
      <c r="W30" s="178">
        <v>1.4E-2</v>
      </c>
      <c r="X30" s="183">
        <f t="shared" ref="X30:X31" si="47">W30+V30</f>
        <v>6.0999999999999999E-2</v>
      </c>
      <c r="Y30" s="178">
        <v>3.3000000000000002E-2</v>
      </c>
      <c r="Z30" s="178">
        <v>4.4999999999999998E-2</v>
      </c>
      <c r="AA30" s="183">
        <f t="shared" ref="AA30:AA31" si="48">Z30+Y30</f>
        <v>7.8E-2</v>
      </c>
      <c r="AB30" s="178">
        <v>3.5000000000000003E-2</v>
      </c>
      <c r="AC30" s="178">
        <v>1.0999999999999999E-2</v>
      </c>
      <c r="AD30" s="183">
        <f t="shared" ref="AD30:AD31" si="49">AC30+AB30</f>
        <v>4.5999999999999999E-2</v>
      </c>
      <c r="AE30" s="178">
        <v>1.7000000000000001E-2</v>
      </c>
      <c r="AF30" s="178">
        <v>1.2999999999999999E-2</v>
      </c>
      <c r="AG30" s="183">
        <f t="shared" ref="AG30:AG31" si="50">AF30+AE30</f>
        <v>0.03</v>
      </c>
      <c r="AH30" s="178">
        <v>2.4E-2</v>
      </c>
      <c r="AI30" s="178">
        <v>8.0000000000000002E-3</v>
      </c>
      <c r="AJ30" s="183">
        <f t="shared" ref="AJ30:AJ31" si="51">AI30+AH30</f>
        <v>3.2000000000000001E-2</v>
      </c>
      <c r="AK30" s="178">
        <v>0.02</v>
      </c>
      <c r="AL30" s="178">
        <v>1.6E-2</v>
      </c>
      <c r="AM30" s="298">
        <f>AL30+AK30</f>
        <v>3.6000000000000004E-2</v>
      </c>
      <c r="AN30" s="314">
        <v>1.8754400563272097E-2</v>
      </c>
      <c r="AO30" s="315">
        <v>1.6002048262177559E-2</v>
      </c>
      <c r="AP30" s="319">
        <v>3.4756448825449655E-2</v>
      </c>
      <c r="AQ30" s="314">
        <v>3.3284260385329323E-3</v>
      </c>
      <c r="AR30" s="314">
        <v>1.6002048262177559E-3</v>
      </c>
      <c r="AS30" s="319">
        <v>4.9286308647506884E-3</v>
      </c>
      <c r="AT30" s="314">
        <v>1.6642130192664661E-3</v>
      </c>
      <c r="AU30" s="314">
        <v>4.4805735134097164E-4</v>
      </c>
      <c r="AV30" s="319">
        <v>2.1122703706074378E-3</v>
      </c>
      <c r="AW30" s="314">
        <v>2.8803686871919604E-3</v>
      </c>
      <c r="AX30" s="314">
        <v>3.2644178454842221E-3</v>
      </c>
      <c r="AY30" s="319">
        <v>6.1447865326761828E-3</v>
      </c>
      <c r="AZ30" s="314">
        <v>1.4721884401203355E-3</v>
      </c>
      <c r="BA30" s="314">
        <v>4.160532548166165E-3</v>
      </c>
      <c r="BB30" s="319">
        <v>5.6327209882865003E-3</v>
      </c>
      <c r="BC30" s="314">
        <v>8.9611470268194328E-4</v>
      </c>
      <c r="BD30" s="314">
        <v>7.0409012353581254E-4</v>
      </c>
      <c r="BE30" s="319">
        <v>1.6002048262177559E-3</v>
      </c>
      <c r="BF30" s="314">
        <v>7.6809831658452286E-4</v>
      </c>
      <c r="BG30" s="314">
        <v>9.6012289573065349E-4</v>
      </c>
      <c r="BH30" s="319">
        <v>1.7282212123151763E-3</v>
      </c>
      <c r="BI30" s="314">
        <v>1.7282212123151763E-3</v>
      </c>
      <c r="BJ30" s="314">
        <v>1.2801638609742047E-3</v>
      </c>
      <c r="BK30" s="319">
        <v>3.0083850732893812E-3</v>
      </c>
      <c r="BL30" s="314">
        <v>2.1122703706074378E-3</v>
      </c>
      <c r="BM30" s="314">
        <v>7.6809831658452286E-4</v>
      </c>
      <c r="BN30" s="319">
        <v>2.8803686871919604E-3</v>
      </c>
      <c r="BO30" s="314">
        <v>3.7124751968251935E-3</v>
      </c>
      <c r="BP30" s="314">
        <v>2.7523523010945399E-3</v>
      </c>
      <c r="BQ30" s="319">
        <v>6.4648274979197335E-3</v>
      </c>
      <c r="BR30" s="314">
        <v>1.9202457914613071E-4</v>
      </c>
      <c r="BS30" s="314">
        <v>6.4008193048710238E-5</v>
      </c>
      <c r="BT30" s="319">
        <v>2.5603277219484095E-4</v>
      </c>
      <c r="BU30" s="265"/>
    </row>
    <row r="31" spans="1:73" ht="14.5">
      <c r="A31" s="749"/>
      <c r="B31" s="169" t="s">
        <v>169</v>
      </c>
      <c r="C31" s="169" t="s">
        <v>116</v>
      </c>
      <c r="D31" s="178">
        <v>0.03</v>
      </c>
      <c r="E31" s="179">
        <v>2E-3</v>
      </c>
      <c r="F31" s="183">
        <f t="shared" si="41"/>
        <v>3.2000000000000001E-2</v>
      </c>
      <c r="G31" s="178">
        <v>1.7999999999999999E-2</v>
      </c>
      <c r="H31" s="178">
        <v>6.0000000000000001E-3</v>
      </c>
      <c r="I31" s="183">
        <f t="shared" si="42"/>
        <v>2.4E-2</v>
      </c>
      <c r="J31" s="178">
        <v>7.8E-2</v>
      </c>
      <c r="K31" s="178">
        <v>1.2999999999999999E-2</v>
      </c>
      <c r="L31" s="183">
        <f t="shared" si="43"/>
        <v>9.0999999999999998E-2</v>
      </c>
      <c r="M31" s="178">
        <v>5.1999999999999998E-2</v>
      </c>
      <c r="N31" s="178">
        <v>4.0000000000000001E-3</v>
      </c>
      <c r="O31" s="183">
        <f t="shared" si="44"/>
        <v>5.5999999999999994E-2</v>
      </c>
      <c r="P31" s="178">
        <v>4.5999999999999999E-2</v>
      </c>
      <c r="Q31" s="178">
        <v>3.0000000000000001E-3</v>
      </c>
      <c r="R31" s="183">
        <f t="shared" si="45"/>
        <v>4.9000000000000002E-2</v>
      </c>
      <c r="S31" s="178">
        <v>2.7E-2</v>
      </c>
      <c r="T31" s="178">
        <v>3.0000000000000001E-3</v>
      </c>
      <c r="U31" s="183">
        <f t="shared" si="46"/>
        <v>0.03</v>
      </c>
      <c r="V31" s="178">
        <v>1.2999999999999999E-2</v>
      </c>
      <c r="W31" s="178">
        <v>1E-3</v>
      </c>
      <c r="X31" s="183">
        <f t="shared" si="47"/>
        <v>1.3999999999999999E-2</v>
      </c>
      <c r="Y31" s="178">
        <v>8.0000000000000002E-3</v>
      </c>
      <c r="Z31" s="178">
        <v>2E-3</v>
      </c>
      <c r="AA31" s="183">
        <f t="shared" si="48"/>
        <v>0.01</v>
      </c>
      <c r="AB31" s="178">
        <v>0.03</v>
      </c>
      <c r="AC31" s="178">
        <v>1E-3</v>
      </c>
      <c r="AD31" s="183">
        <f t="shared" si="49"/>
        <v>3.1E-2</v>
      </c>
      <c r="AE31" s="178">
        <v>7.0000000000000001E-3</v>
      </c>
      <c r="AF31" s="178">
        <v>2E-3</v>
      </c>
      <c r="AG31" s="183">
        <f t="shared" si="50"/>
        <v>9.0000000000000011E-3</v>
      </c>
      <c r="AH31" s="178">
        <v>0.03</v>
      </c>
      <c r="AI31" s="178">
        <v>1E-3</v>
      </c>
      <c r="AJ31" s="183">
        <f t="shared" si="51"/>
        <v>3.1E-2</v>
      </c>
      <c r="AK31" s="178">
        <v>7.0000000000000001E-3</v>
      </c>
      <c r="AL31" s="178">
        <v>0</v>
      </c>
      <c r="AM31" s="298">
        <f>AL31+AK31</f>
        <v>7.0000000000000001E-3</v>
      </c>
      <c r="AN31" s="314">
        <v>2.3042949497535679E-2</v>
      </c>
      <c r="AO31" s="315">
        <v>2.2402867567048578E-3</v>
      </c>
      <c r="AP31" s="319">
        <v>2.5283236254240539E-2</v>
      </c>
      <c r="AQ31" s="314">
        <v>1.4081802470716251E-3</v>
      </c>
      <c r="AR31" s="314">
        <v>5.120655443896819E-4</v>
      </c>
      <c r="AS31" s="319">
        <v>1.920245791461307E-3</v>
      </c>
      <c r="AT31" s="314">
        <v>9.6012289573065349E-4</v>
      </c>
      <c r="AU31" s="314">
        <v>6.4008193048710238E-5</v>
      </c>
      <c r="AV31" s="319">
        <v>1.0241310887793638E-3</v>
      </c>
      <c r="AW31" s="314">
        <v>7.4249503936503871E-3</v>
      </c>
      <c r="AX31" s="314">
        <v>8.3210650963323307E-4</v>
      </c>
      <c r="AY31" s="319">
        <v>8.2570569032836202E-3</v>
      </c>
      <c r="AZ31" s="314">
        <v>5.120655443896819E-4</v>
      </c>
      <c r="BA31" s="314">
        <v>3.2004096524355116E-4</v>
      </c>
      <c r="BB31" s="319">
        <v>8.3210650963323307E-4</v>
      </c>
      <c r="BC31" s="314">
        <v>8.3210650963323307E-4</v>
      </c>
      <c r="BD31" s="314">
        <v>1.2801638609742048E-4</v>
      </c>
      <c r="BE31" s="319">
        <v>9.6012289573065349E-4</v>
      </c>
      <c r="BF31" s="314">
        <v>2.5603277219484095E-4</v>
      </c>
      <c r="BG31" s="314">
        <v>6.4008193048710238E-5</v>
      </c>
      <c r="BH31" s="319">
        <v>3.2004096524355116E-4</v>
      </c>
      <c r="BI31" s="314">
        <v>1.088139281828074E-3</v>
      </c>
      <c r="BJ31" s="314">
        <v>6.4008193048710238E-5</v>
      </c>
      <c r="BK31" s="319">
        <v>1.1521474748767842E-3</v>
      </c>
      <c r="BL31" s="314">
        <v>8.3210650963323307E-4</v>
      </c>
      <c r="BM31" s="314">
        <v>1.2801638609742048E-4</v>
      </c>
      <c r="BN31" s="319">
        <v>9.6012289573065349E-4</v>
      </c>
      <c r="BO31" s="314">
        <v>4.0965243551174552E-3</v>
      </c>
      <c r="BP31" s="314">
        <v>0</v>
      </c>
      <c r="BQ31" s="319">
        <v>4.0965243551174552E-3</v>
      </c>
      <c r="BR31" s="314">
        <v>5.6327209882865003E-3</v>
      </c>
      <c r="BS31" s="314">
        <v>1.2801638609742048E-4</v>
      </c>
      <c r="BT31" s="319">
        <v>5.7607373743839207E-3</v>
      </c>
      <c r="BU31" s="265"/>
    </row>
    <row r="32" spans="1:73" ht="14.5">
      <c r="A32" s="749"/>
      <c r="B32" s="171" t="s">
        <v>147</v>
      </c>
      <c r="C32" s="171" t="s">
        <v>116</v>
      </c>
      <c r="D32" s="181">
        <f t="shared" ref="D32" si="52">SUM(D29:D31)</f>
        <v>5.6999999999999995E-2</v>
      </c>
      <c r="E32" s="181">
        <f t="shared" ref="E32" si="53">SUM(E29:E31)</f>
        <v>1.9999999999999997E-2</v>
      </c>
      <c r="F32" s="181">
        <f t="shared" ref="F32:G32" si="54">SUM(F29:F31)</f>
        <v>7.6999999999999999E-2</v>
      </c>
      <c r="G32" s="181">
        <f t="shared" si="54"/>
        <v>4.0999999999999995E-2</v>
      </c>
      <c r="H32" s="181">
        <f t="shared" ref="H32" si="55">SUM(H29:H31)</f>
        <v>2.5000000000000001E-2</v>
      </c>
      <c r="I32" s="181">
        <f t="shared" ref="I32" si="56">SUM(I29:I31)</f>
        <v>6.6000000000000003E-2</v>
      </c>
      <c r="J32" s="181">
        <f>SUM(J29:J31)</f>
        <v>0.11699999999999999</v>
      </c>
      <c r="K32" s="181">
        <f t="shared" ref="K32" si="57">SUM(K29:K31)</f>
        <v>5.1999999999999998E-2</v>
      </c>
      <c r="L32" s="181">
        <f t="shared" ref="L32" si="58">SUM(L29:L31)</f>
        <v>0.16899999999999998</v>
      </c>
      <c r="M32" s="181">
        <f>SUM(M29:M31)</f>
        <v>0.12</v>
      </c>
      <c r="N32" s="181">
        <f t="shared" ref="N32:O32" si="59">SUM(N29:N31)</f>
        <v>3.1E-2</v>
      </c>
      <c r="O32" s="181">
        <f t="shared" si="59"/>
        <v>0.151</v>
      </c>
      <c r="P32" s="181">
        <f>SUM(P29:P31)</f>
        <v>5.7999999999999996E-2</v>
      </c>
      <c r="Q32" s="181">
        <f t="shared" ref="Q32:R32" si="60">SUM(Q29:Q31)</f>
        <v>2.4E-2</v>
      </c>
      <c r="R32" s="181">
        <f t="shared" si="60"/>
        <v>8.2000000000000003E-2</v>
      </c>
      <c r="S32" s="181">
        <f>SUM(S29:S31)</f>
        <v>7.2999999999999995E-2</v>
      </c>
      <c r="T32" s="181">
        <f t="shared" ref="T32:AM32" si="61">SUM(T29:T31)</f>
        <v>2.2999999999999996E-2</v>
      </c>
      <c r="U32" s="181">
        <f t="shared" si="61"/>
        <v>9.6000000000000002E-2</v>
      </c>
      <c r="V32" s="181">
        <f t="shared" si="61"/>
        <v>0.06</v>
      </c>
      <c r="W32" s="181">
        <f t="shared" si="61"/>
        <v>2.1000000000000001E-2</v>
      </c>
      <c r="X32" s="181">
        <f t="shared" si="61"/>
        <v>8.1000000000000003E-2</v>
      </c>
      <c r="Y32" s="181">
        <f t="shared" si="61"/>
        <v>4.1000000000000002E-2</v>
      </c>
      <c r="Z32" s="181">
        <f t="shared" si="61"/>
        <v>5.1000000000000004E-2</v>
      </c>
      <c r="AA32" s="181">
        <f t="shared" si="61"/>
        <v>9.1999999999999998E-2</v>
      </c>
      <c r="AB32" s="181">
        <f t="shared" si="61"/>
        <v>6.7000000000000004E-2</v>
      </c>
      <c r="AC32" s="181">
        <f t="shared" si="61"/>
        <v>1.7000000000000001E-2</v>
      </c>
      <c r="AD32" s="181">
        <f t="shared" si="61"/>
        <v>8.3999999999999991E-2</v>
      </c>
      <c r="AE32" s="181">
        <f t="shared" si="61"/>
        <v>2.5000000000000001E-2</v>
      </c>
      <c r="AF32" s="181">
        <f t="shared" si="61"/>
        <v>1.9000000000000003E-2</v>
      </c>
      <c r="AG32" s="181">
        <f t="shared" si="61"/>
        <v>4.3999999999999997E-2</v>
      </c>
      <c r="AH32" s="181">
        <f t="shared" si="61"/>
        <v>5.3999999999999999E-2</v>
      </c>
      <c r="AI32" s="181">
        <f t="shared" si="61"/>
        <v>1.0000000000000002E-2</v>
      </c>
      <c r="AJ32" s="181">
        <f t="shared" si="61"/>
        <v>6.4000000000000001E-2</v>
      </c>
      <c r="AK32" s="181">
        <f t="shared" si="61"/>
        <v>2.7E-2</v>
      </c>
      <c r="AL32" s="181">
        <f t="shared" si="61"/>
        <v>1.6E-2</v>
      </c>
      <c r="AM32" s="299">
        <f t="shared" si="61"/>
        <v>4.3000000000000003E-2</v>
      </c>
      <c r="AN32" s="317">
        <v>4.3397554887025541E-2</v>
      </c>
      <c r="AO32" s="317">
        <v>2.3042949497535686E-2</v>
      </c>
      <c r="AP32" s="317">
        <v>6.6440504384561228E-2</v>
      </c>
      <c r="AQ32" s="317">
        <v>4.9286308647506884E-3</v>
      </c>
      <c r="AR32" s="317">
        <v>2.3042949497535685E-3</v>
      </c>
      <c r="AS32" s="317">
        <v>7.2329258145042569E-3</v>
      </c>
      <c r="AT32" s="317">
        <v>2.6243359149971195E-3</v>
      </c>
      <c r="AU32" s="317">
        <v>5.7607373743839211E-4</v>
      </c>
      <c r="AV32" s="317">
        <v>3.2004096524355118E-3</v>
      </c>
      <c r="AW32" s="317">
        <v>1.0369327273891059E-2</v>
      </c>
      <c r="AX32" s="317">
        <v>5.3766882160916595E-3</v>
      </c>
      <c r="AY32" s="317">
        <v>1.5746015489982716E-2</v>
      </c>
      <c r="AZ32" s="317">
        <v>2.4323113358509889E-3</v>
      </c>
      <c r="BA32" s="317">
        <v>5.7607373743839207E-3</v>
      </c>
      <c r="BB32" s="317">
        <v>8.1930487102349105E-3</v>
      </c>
      <c r="BC32" s="317">
        <v>1.7282212123151763E-3</v>
      </c>
      <c r="BD32" s="317">
        <v>9.6012289573065349E-4</v>
      </c>
      <c r="BE32" s="317">
        <v>2.6883441080458297E-3</v>
      </c>
      <c r="BF32" s="317">
        <v>1.0241310887793638E-3</v>
      </c>
      <c r="BG32" s="317">
        <v>1.4081802470716251E-3</v>
      </c>
      <c r="BH32" s="317">
        <v>2.4323113358509889E-3</v>
      </c>
      <c r="BI32" s="317">
        <v>3.2644178454842221E-3</v>
      </c>
      <c r="BJ32" s="317">
        <v>2.2402867567048582E-3</v>
      </c>
      <c r="BK32" s="317">
        <v>5.5047046021890799E-3</v>
      </c>
      <c r="BL32" s="317">
        <v>2.944376880240671E-3</v>
      </c>
      <c r="BM32" s="317">
        <v>1.0241310887793638E-3</v>
      </c>
      <c r="BN32" s="317">
        <v>3.9685079690200348E-3</v>
      </c>
      <c r="BO32" s="317">
        <v>8.2570569032836202E-3</v>
      </c>
      <c r="BP32" s="317">
        <v>3.2004096524355118E-3</v>
      </c>
      <c r="BQ32" s="317">
        <v>1.1457466555719132E-2</v>
      </c>
      <c r="BR32" s="317">
        <v>5.8247455674326314E-3</v>
      </c>
      <c r="BS32" s="317">
        <v>1.9202457914613071E-4</v>
      </c>
      <c r="BT32" s="317">
        <v>6.0167701465787624E-3</v>
      </c>
      <c r="BU32" s="265"/>
    </row>
    <row r="33" spans="1:51" s="60" customFormat="1" ht="16">
      <c r="A33" s="184"/>
      <c r="B33" s="264"/>
      <c r="C33" s="264"/>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11"/>
    </row>
    <row r="34" spans="1:51" ht="16">
      <c r="A34" s="780" t="s">
        <v>536</v>
      </c>
      <c r="B34" s="780"/>
      <c r="C34" s="780"/>
      <c r="D34" s="781" t="s">
        <v>530</v>
      </c>
      <c r="E34" s="781"/>
      <c r="F34" s="782"/>
      <c r="G34" s="783" t="s">
        <v>133</v>
      </c>
      <c r="H34" s="783"/>
      <c r="I34" s="784"/>
      <c r="J34" s="785" t="s">
        <v>538</v>
      </c>
      <c r="K34" s="785"/>
      <c r="L34" s="786"/>
      <c r="M34" s="727"/>
      <c r="N34" s="727"/>
      <c r="O34" s="727"/>
      <c r="P34" s="727"/>
      <c r="Q34" s="727"/>
      <c r="R34" s="727"/>
      <c r="S34" s="727"/>
      <c r="T34" s="727"/>
      <c r="U34" s="727"/>
      <c r="V34" s="727"/>
      <c r="W34" s="727"/>
      <c r="X34" s="727"/>
      <c r="Y34" s="727"/>
      <c r="Z34" s="727"/>
      <c r="AA34" s="727"/>
      <c r="AB34" s="727"/>
      <c r="AC34" s="727"/>
      <c r="AD34" s="727"/>
      <c r="AE34" s="727"/>
      <c r="AF34" s="727"/>
      <c r="AG34" s="727"/>
      <c r="AH34" s="185"/>
      <c r="AI34" s="185"/>
      <c r="AJ34" s="185"/>
    </row>
    <row r="35" spans="1:51" ht="16">
      <c r="A35" s="780"/>
      <c r="B35" s="780"/>
      <c r="C35" s="780"/>
      <c r="D35" s="261" t="s">
        <v>159</v>
      </c>
      <c r="E35" s="261" t="s">
        <v>160</v>
      </c>
      <c r="F35" s="268" t="s">
        <v>147</v>
      </c>
      <c r="G35" s="168" t="s">
        <v>159</v>
      </c>
      <c r="H35" s="168" t="s">
        <v>160</v>
      </c>
      <c r="I35" s="186" t="s">
        <v>147</v>
      </c>
      <c r="J35" s="320" t="s">
        <v>159</v>
      </c>
      <c r="K35" s="320" t="s">
        <v>160</v>
      </c>
      <c r="L35" s="321" t="s">
        <v>147</v>
      </c>
      <c r="M35" s="184"/>
      <c r="N35" s="184"/>
      <c r="O35" s="184"/>
      <c r="P35" s="184"/>
      <c r="Q35" s="184"/>
      <c r="R35" s="184"/>
      <c r="S35" s="184"/>
      <c r="T35" s="184"/>
      <c r="U35" s="184"/>
      <c r="V35" s="184"/>
      <c r="W35" s="184"/>
      <c r="X35" s="184"/>
      <c r="Y35" s="184"/>
      <c r="Z35" s="184"/>
      <c r="AA35" s="184"/>
      <c r="AB35" s="184"/>
      <c r="AC35" s="184"/>
      <c r="AD35" s="184"/>
      <c r="AE35" s="184"/>
      <c r="AF35" s="184"/>
      <c r="AG35" s="184"/>
      <c r="AH35" s="185"/>
      <c r="AI35" s="185"/>
      <c r="AJ35" s="185"/>
    </row>
    <row r="36" spans="1:51" ht="26">
      <c r="A36" s="779" t="s">
        <v>87</v>
      </c>
      <c r="B36" s="187" t="s">
        <v>171</v>
      </c>
      <c r="C36" s="188" t="s">
        <v>163</v>
      </c>
      <c r="D36" s="189">
        <v>140</v>
      </c>
      <c r="E36" s="189">
        <v>65</v>
      </c>
      <c r="F36" s="190">
        <f>D36+E36</f>
        <v>205</v>
      </c>
      <c r="G36" s="189">
        <v>192</v>
      </c>
      <c r="H36" s="189">
        <v>101</v>
      </c>
      <c r="I36" s="190">
        <f>G36+H36</f>
        <v>293</v>
      </c>
      <c r="J36" s="189">
        <v>170</v>
      </c>
      <c r="K36" s="189">
        <v>87</v>
      </c>
      <c r="L36" s="190">
        <f>J36+K36</f>
        <v>257</v>
      </c>
      <c r="M36" s="192"/>
      <c r="N36" s="192"/>
      <c r="O36" s="193"/>
      <c r="P36" s="192"/>
      <c r="Q36" s="192"/>
      <c r="R36" s="193"/>
      <c r="S36" s="192"/>
      <c r="T36" s="192"/>
      <c r="U36" s="193"/>
      <c r="V36" s="192"/>
      <c r="W36" s="192"/>
      <c r="X36" s="193"/>
      <c r="Y36" s="192"/>
      <c r="Z36" s="192"/>
      <c r="AA36" s="193"/>
      <c r="AB36" s="192"/>
      <c r="AC36" s="192"/>
      <c r="AD36" s="193"/>
      <c r="AE36" s="192"/>
      <c r="AF36" s="192"/>
      <c r="AG36" s="193"/>
      <c r="AH36" s="185"/>
      <c r="AI36" s="185"/>
      <c r="AJ36" s="185"/>
    </row>
    <row r="37" spans="1:51" ht="26">
      <c r="A37" s="779"/>
      <c r="B37" s="187" t="s">
        <v>172</v>
      </c>
      <c r="C37" s="187" t="s">
        <v>163</v>
      </c>
      <c r="D37" s="189">
        <v>140</v>
      </c>
      <c r="E37" s="189">
        <v>65</v>
      </c>
      <c r="F37" s="190">
        <f t="shared" ref="F37:F38" si="62">D37+E37</f>
        <v>205</v>
      </c>
      <c r="G37" s="189">
        <v>192</v>
      </c>
      <c r="H37" s="189">
        <v>101</v>
      </c>
      <c r="I37" s="190">
        <f t="shared" ref="I37:I38" si="63">G37+H37</f>
        <v>293</v>
      </c>
      <c r="J37" s="189">
        <v>170</v>
      </c>
      <c r="K37" s="189">
        <v>87</v>
      </c>
      <c r="L37" s="190">
        <f t="shared" ref="L37:L38" si="64">J37+K37</f>
        <v>257</v>
      </c>
      <c r="M37" s="192"/>
      <c r="N37" s="192"/>
      <c r="O37" s="193"/>
      <c r="P37" s="192"/>
      <c r="Q37" s="192"/>
      <c r="R37" s="193"/>
      <c r="S37" s="192"/>
      <c r="T37" s="192"/>
      <c r="U37" s="193"/>
      <c r="V37" s="192"/>
      <c r="W37" s="192"/>
      <c r="X37" s="193"/>
      <c r="Y37" s="192"/>
      <c r="Z37" s="192"/>
      <c r="AA37" s="193"/>
      <c r="AB37" s="192"/>
      <c r="AC37" s="192"/>
      <c r="AD37" s="193"/>
      <c r="AE37" s="192"/>
      <c r="AF37" s="192"/>
      <c r="AG37" s="193"/>
      <c r="AH37" s="185"/>
      <c r="AI37" s="185"/>
      <c r="AJ37" s="185"/>
    </row>
    <row r="38" spans="1:51" ht="52">
      <c r="A38" s="779"/>
      <c r="B38" s="187" t="s">
        <v>173</v>
      </c>
      <c r="C38" s="187" t="s">
        <v>163</v>
      </c>
      <c r="D38" s="189">
        <v>140</v>
      </c>
      <c r="E38" s="189">
        <v>57</v>
      </c>
      <c r="F38" s="190">
        <f t="shared" si="62"/>
        <v>197</v>
      </c>
      <c r="G38" s="189">
        <v>192</v>
      </c>
      <c r="H38" s="189">
        <v>64</v>
      </c>
      <c r="I38" s="190">
        <f t="shared" si="63"/>
        <v>256</v>
      </c>
      <c r="J38" s="189">
        <v>169</v>
      </c>
      <c r="K38" s="189">
        <v>58</v>
      </c>
      <c r="L38" s="190">
        <f t="shared" si="64"/>
        <v>227</v>
      </c>
      <c r="M38" s="192"/>
      <c r="N38" s="192"/>
      <c r="O38" s="193"/>
      <c r="P38" s="192"/>
      <c r="Q38" s="192"/>
      <c r="R38" s="193"/>
      <c r="S38" s="192"/>
      <c r="T38" s="192"/>
      <c r="U38" s="193"/>
      <c r="V38" s="192"/>
      <c r="W38" s="192"/>
      <c r="X38" s="193"/>
      <c r="Y38" s="192"/>
      <c r="Z38" s="192"/>
      <c r="AA38" s="193"/>
      <c r="AB38" s="192"/>
      <c r="AC38" s="192"/>
      <c r="AD38" s="193"/>
      <c r="AE38" s="192"/>
      <c r="AF38" s="192"/>
      <c r="AG38" s="193"/>
      <c r="AH38" s="185"/>
      <c r="AI38" s="185"/>
      <c r="AJ38" s="185"/>
    </row>
    <row r="39" spans="1:51" ht="39">
      <c r="A39" s="779"/>
      <c r="B39" s="187" t="s">
        <v>174</v>
      </c>
      <c r="C39" s="187" t="s">
        <v>175</v>
      </c>
      <c r="D39" s="194">
        <f>D37/D38</f>
        <v>1</v>
      </c>
      <c r="E39" s="194">
        <f>E38/E37</f>
        <v>0.87692307692307692</v>
      </c>
      <c r="F39" s="195">
        <f>F38/F37</f>
        <v>0.96097560975609753</v>
      </c>
      <c r="G39" s="194">
        <v>1</v>
      </c>
      <c r="H39" s="194">
        <v>0.63</v>
      </c>
      <c r="I39" s="195">
        <f>I38/I37</f>
        <v>0.87372013651877134</v>
      </c>
      <c r="J39" s="194">
        <v>1</v>
      </c>
      <c r="K39" s="194">
        <v>0.63</v>
      </c>
      <c r="L39" s="195">
        <f>L38/L37</f>
        <v>0.88326848249027234</v>
      </c>
      <c r="M39" s="192"/>
      <c r="N39" s="192"/>
      <c r="O39" s="193"/>
      <c r="P39" s="192"/>
      <c r="Q39" s="192"/>
      <c r="R39" s="193"/>
      <c r="S39" s="192"/>
      <c r="T39" s="192"/>
      <c r="U39" s="193"/>
      <c r="V39" s="192"/>
      <c r="W39" s="192"/>
      <c r="X39" s="193"/>
      <c r="Y39" s="192"/>
      <c r="Z39" s="192"/>
      <c r="AA39" s="193"/>
      <c r="AB39" s="192"/>
      <c r="AC39" s="192"/>
      <c r="AD39" s="193"/>
      <c r="AE39" s="192"/>
      <c r="AF39" s="192"/>
      <c r="AG39" s="193"/>
      <c r="AH39" s="185"/>
      <c r="AI39" s="185"/>
      <c r="AJ39" s="185"/>
    </row>
    <row r="40" spans="1:51" ht="14.5">
      <c r="A40" s="185"/>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row>
    <row r="41" spans="1:51" ht="14.5">
      <c r="A41" s="185"/>
      <c r="B41" s="185"/>
      <c r="C41" s="185"/>
      <c r="D41" s="185"/>
      <c r="E41" s="185"/>
      <c r="F41" s="196"/>
      <c r="G41" s="196"/>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row>
    <row r="42" spans="1:51" ht="35" customHeight="1">
      <c r="A42" s="768" t="s">
        <v>176</v>
      </c>
      <c r="B42" s="769"/>
      <c r="C42" s="770"/>
      <c r="D42" s="767" t="s">
        <v>530</v>
      </c>
      <c r="E42" s="767"/>
      <c r="F42" s="771" t="s">
        <v>133</v>
      </c>
      <c r="G42" s="771"/>
      <c r="H42" s="777">
        <v>2023</v>
      </c>
      <c r="I42" s="777"/>
      <c r="J42" s="94"/>
      <c r="K42" s="94"/>
      <c r="L42" s="94"/>
      <c r="M42" s="94"/>
      <c r="N42" s="94"/>
      <c r="O42" s="94"/>
      <c r="P42" s="94"/>
      <c r="Q42" s="94"/>
      <c r="R42" s="94"/>
      <c r="S42" s="94"/>
      <c r="T42" s="94"/>
      <c r="U42" s="94"/>
      <c r="V42" s="94"/>
      <c r="W42" s="94"/>
      <c r="X42" s="94"/>
      <c r="Y42" s="94"/>
      <c r="Z42" s="94"/>
      <c r="AA42" s="94"/>
      <c r="AD42" s="269"/>
      <c r="AE42" s="269"/>
      <c r="AF42" s="269"/>
      <c r="AG42" s="269"/>
      <c r="AH42" s="269"/>
      <c r="AI42" s="269"/>
      <c r="AJ42" s="269"/>
      <c r="AK42" s="269"/>
      <c r="AL42" s="269"/>
      <c r="AM42" s="269"/>
      <c r="AN42" s="269"/>
      <c r="AO42" s="269"/>
      <c r="AP42" s="269"/>
      <c r="AQ42" s="269"/>
      <c r="AR42" s="269"/>
      <c r="AS42" s="269"/>
      <c r="AT42" s="269"/>
      <c r="AU42" s="269"/>
      <c r="AV42" s="269"/>
      <c r="AW42" s="269"/>
      <c r="AX42" s="269"/>
      <c r="AY42" s="269"/>
    </row>
    <row r="43" spans="1:51" ht="18.5">
      <c r="A43" s="765" t="s">
        <v>132</v>
      </c>
      <c r="B43" s="765"/>
      <c r="C43" s="765"/>
      <c r="D43" s="756"/>
      <c r="E43" s="756"/>
      <c r="F43" s="771"/>
      <c r="G43" s="771"/>
      <c r="H43" s="777"/>
      <c r="I43" s="777"/>
      <c r="J43" s="94"/>
      <c r="K43" s="94"/>
      <c r="L43" s="94"/>
      <c r="M43" s="94"/>
      <c r="N43" s="94"/>
      <c r="O43" s="94"/>
      <c r="P43" s="94"/>
      <c r="Q43" s="94"/>
      <c r="R43" s="94"/>
      <c r="S43" s="94"/>
      <c r="T43" s="94"/>
      <c r="U43" s="94"/>
      <c r="V43" s="94"/>
      <c r="W43" s="94"/>
      <c r="X43" s="94"/>
      <c r="Y43" s="94"/>
      <c r="Z43" s="94"/>
      <c r="AA43" s="94"/>
      <c r="AD43" s="269"/>
      <c r="AE43" s="269"/>
      <c r="AF43" s="269"/>
      <c r="AG43" s="269"/>
      <c r="AH43" s="269"/>
      <c r="AI43" s="269"/>
      <c r="AJ43" s="269"/>
      <c r="AK43" s="269"/>
      <c r="AL43" s="269"/>
      <c r="AM43" s="269"/>
      <c r="AN43" s="269"/>
      <c r="AO43" s="269"/>
      <c r="AP43" s="269"/>
      <c r="AQ43" s="269"/>
      <c r="AR43" s="269"/>
      <c r="AS43" s="269"/>
      <c r="AT43" s="269"/>
      <c r="AU43" s="269"/>
      <c r="AV43" s="269"/>
      <c r="AW43" s="269"/>
      <c r="AX43" s="269"/>
      <c r="AY43" s="269"/>
    </row>
    <row r="44" spans="1:51" ht="18.5">
      <c r="A44" s="228" t="s">
        <v>134</v>
      </c>
      <c r="B44" s="228" t="s">
        <v>135</v>
      </c>
      <c r="C44" s="228" t="s">
        <v>114</v>
      </c>
      <c r="D44" s="756"/>
      <c r="E44" s="756"/>
      <c r="F44" s="771"/>
      <c r="G44" s="771"/>
      <c r="H44" s="777"/>
      <c r="I44" s="777"/>
      <c r="J44" s="727"/>
      <c r="K44" s="727"/>
      <c r="L44" s="727"/>
      <c r="M44" s="727"/>
      <c r="N44" s="727"/>
      <c r="O44" s="727"/>
      <c r="P44" s="727"/>
      <c r="Q44" s="727"/>
      <c r="R44" s="727"/>
      <c r="S44" s="727"/>
      <c r="T44" s="727"/>
      <c r="U44" s="727"/>
      <c r="V44" s="727"/>
      <c r="W44" s="727"/>
      <c r="X44" s="727"/>
      <c r="Y44" s="727"/>
      <c r="Z44" s="727"/>
      <c r="AA44" s="727"/>
      <c r="AD44" s="724"/>
      <c r="AE44" s="724"/>
      <c r="AF44" s="724"/>
      <c r="AG44" s="724"/>
      <c r="AH44" s="724"/>
      <c r="AI44" s="724"/>
      <c r="AJ44" s="724"/>
      <c r="AK44" s="724"/>
      <c r="AL44" s="724"/>
      <c r="AM44" s="724"/>
      <c r="AN44" s="724"/>
      <c r="AO44" s="724"/>
      <c r="AP44" s="724"/>
      <c r="AQ44" s="724"/>
      <c r="AR44" s="724"/>
      <c r="AS44" s="724"/>
      <c r="AT44" s="724"/>
      <c r="AU44" s="724"/>
      <c r="AV44" s="724"/>
      <c r="AW44" s="724"/>
      <c r="AX44" s="724"/>
      <c r="AY44" s="724"/>
    </row>
    <row r="45" spans="1:51" ht="18.5">
      <c r="A45" s="765" t="s">
        <v>99</v>
      </c>
      <c r="B45" s="765"/>
      <c r="C45" s="765"/>
      <c r="D45" s="736"/>
      <c r="E45" s="736"/>
      <c r="F45" s="772"/>
      <c r="G45" s="772"/>
      <c r="H45" s="778"/>
      <c r="I45" s="778"/>
      <c r="J45" s="727"/>
      <c r="K45" s="727"/>
      <c r="L45" s="727"/>
      <c r="M45" s="727"/>
      <c r="N45" s="727"/>
      <c r="O45" s="727"/>
      <c r="P45" s="727"/>
      <c r="Q45" s="727"/>
      <c r="R45" s="727"/>
      <c r="S45" s="727"/>
      <c r="T45" s="727"/>
      <c r="U45" s="727"/>
      <c r="V45" s="727"/>
      <c r="W45" s="727"/>
      <c r="X45" s="727"/>
      <c r="Y45" s="727"/>
      <c r="Z45" s="727"/>
      <c r="AA45" s="727"/>
      <c r="AD45" s="724"/>
      <c r="AE45" s="724"/>
      <c r="AF45" s="724"/>
      <c r="AG45" s="724"/>
      <c r="AH45" s="724"/>
      <c r="AI45" s="724"/>
      <c r="AJ45" s="724"/>
      <c r="AK45" s="724"/>
      <c r="AL45" s="724"/>
      <c r="AM45" s="724"/>
      <c r="AN45" s="724"/>
      <c r="AO45" s="724"/>
      <c r="AP45" s="724"/>
      <c r="AQ45" s="724"/>
      <c r="AR45" s="724"/>
      <c r="AS45" s="724"/>
      <c r="AT45" s="724"/>
      <c r="AU45" s="724"/>
      <c r="AV45" s="724"/>
      <c r="AW45" s="724"/>
      <c r="AX45" s="724"/>
      <c r="AY45" s="724"/>
    </row>
    <row r="46" spans="1:51" ht="18.5">
      <c r="A46" s="760" t="s">
        <v>179</v>
      </c>
      <c r="B46" s="760"/>
      <c r="C46" s="760"/>
      <c r="D46" s="534" t="s">
        <v>159</v>
      </c>
      <c r="E46" s="534" t="s">
        <v>160</v>
      </c>
      <c r="F46" s="273" t="s">
        <v>159</v>
      </c>
      <c r="G46" s="274" t="s">
        <v>160</v>
      </c>
      <c r="H46" s="322" t="s">
        <v>159</v>
      </c>
      <c r="I46" s="322" t="s">
        <v>160</v>
      </c>
      <c r="K46" s="184"/>
      <c r="L46" s="184"/>
      <c r="M46" s="184"/>
      <c r="N46" s="184"/>
      <c r="O46" s="184"/>
      <c r="P46" s="184"/>
      <c r="Q46" s="184"/>
      <c r="R46" s="184"/>
      <c r="S46" s="184"/>
      <c r="T46" s="184"/>
      <c r="U46" s="184"/>
      <c r="V46" s="184"/>
      <c r="W46" s="184"/>
      <c r="X46" s="184"/>
      <c r="Y46" s="184"/>
      <c r="Z46" s="184"/>
      <c r="AA46" s="184"/>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row>
    <row r="47" spans="1:51" ht="14.5">
      <c r="A47" s="761" t="s">
        <v>98</v>
      </c>
      <c r="B47" s="281" t="s">
        <v>180</v>
      </c>
      <c r="C47" s="199" t="s">
        <v>181</v>
      </c>
      <c r="D47" s="338">
        <v>22.22</v>
      </c>
      <c r="E47" s="338">
        <v>4.5</v>
      </c>
      <c r="F47" s="275">
        <v>22.3</v>
      </c>
      <c r="G47" s="276">
        <v>4.5</v>
      </c>
      <c r="H47" s="323">
        <v>24.21</v>
      </c>
      <c r="I47" s="323">
        <v>14.5</v>
      </c>
      <c r="J47" s="272"/>
      <c r="K47" s="272"/>
      <c r="L47" s="272"/>
      <c r="M47" s="272"/>
      <c r="N47" s="272"/>
      <c r="O47" s="272"/>
      <c r="P47" s="272"/>
      <c r="Q47" s="272"/>
      <c r="R47" s="272"/>
      <c r="S47" s="272"/>
      <c r="T47" s="272"/>
      <c r="U47" s="272"/>
      <c r="V47" s="272"/>
      <c r="W47" s="272"/>
      <c r="X47" s="272"/>
      <c r="Y47" s="272"/>
      <c r="Z47" s="272"/>
      <c r="AA47" s="272"/>
      <c r="AD47" s="271"/>
      <c r="AE47" s="271"/>
      <c r="AF47" s="271"/>
      <c r="AG47" s="271"/>
      <c r="AH47" s="271"/>
      <c r="AI47" s="271"/>
      <c r="AJ47" s="271"/>
      <c r="AK47" s="271"/>
      <c r="AL47" s="271"/>
      <c r="AM47" s="271"/>
      <c r="AN47" s="271"/>
      <c r="AO47" s="271"/>
      <c r="AP47" s="271"/>
      <c r="AQ47" s="271"/>
      <c r="AR47" s="271"/>
      <c r="AS47" s="271"/>
      <c r="AT47" s="271"/>
      <c r="AU47" s="271"/>
      <c r="AV47" s="271"/>
      <c r="AW47" s="271"/>
      <c r="AX47" s="271"/>
      <c r="AY47" s="271"/>
    </row>
    <row r="48" spans="1:51" ht="14.5">
      <c r="A48" s="762"/>
      <c r="B48" s="281" t="s">
        <v>182</v>
      </c>
      <c r="C48" s="199" t="s">
        <v>181</v>
      </c>
      <c r="D48" s="338">
        <v>44.95</v>
      </c>
      <c r="E48" s="338">
        <v>60.73</v>
      </c>
      <c r="F48" s="275">
        <v>44.95</v>
      </c>
      <c r="G48" s="276">
        <v>69.73</v>
      </c>
      <c r="H48" s="323">
        <v>31.24</v>
      </c>
      <c r="I48" s="323">
        <v>46.22</v>
      </c>
      <c r="J48" s="272"/>
      <c r="K48" s="272"/>
      <c r="L48" s="272"/>
      <c r="M48" s="272"/>
      <c r="N48" s="272"/>
      <c r="O48" s="272"/>
      <c r="P48" s="272"/>
      <c r="Q48" s="272"/>
      <c r="R48" s="272"/>
      <c r="S48" s="272"/>
      <c r="T48" s="272"/>
      <c r="U48" s="272"/>
      <c r="V48" s="272"/>
      <c r="W48" s="272"/>
      <c r="X48" s="272"/>
      <c r="Y48" s="272"/>
      <c r="Z48" s="272"/>
      <c r="AA48" s="272"/>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row>
    <row r="49" spans="1:51" ht="14.5">
      <c r="A49" s="762"/>
      <c r="B49" s="281" t="s">
        <v>183</v>
      </c>
      <c r="C49" s="199" t="s">
        <v>181</v>
      </c>
      <c r="D49" s="338">
        <v>42.25</v>
      </c>
      <c r="E49" s="338">
        <v>53.33</v>
      </c>
      <c r="F49" s="275">
        <v>42.25</v>
      </c>
      <c r="G49" s="276">
        <v>53.33</v>
      </c>
      <c r="H49" s="323">
        <v>27.35</v>
      </c>
      <c r="I49" s="323">
        <v>33.93</v>
      </c>
      <c r="J49" s="272"/>
      <c r="K49" s="272"/>
      <c r="L49" s="272"/>
      <c r="M49" s="272"/>
      <c r="N49" s="272"/>
      <c r="O49" s="272"/>
      <c r="P49" s="272"/>
      <c r="Q49" s="272"/>
      <c r="R49" s="272"/>
      <c r="S49" s="272"/>
      <c r="T49" s="272"/>
      <c r="U49" s="272"/>
      <c r="V49" s="272"/>
      <c r="W49" s="272"/>
      <c r="X49" s="272"/>
      <c r="Y49" s="272"/>
      <c r="Z49" s="272"/>
      <c r="AA49" s="272"/>
      <c r="AD49" s="271"/>
      <c r="AE49" s="271"/>
      <c r="AF49" s="271"/>
      <c r="AG49" s="271"/>
      <c r="AH49" s="271"/>
      <c r="AI49" s="271"/>
      <c r="AJ49" s="271"/>
      <c r="AK49" s="271"/>
      <c r="AL49" s="271"/>
      <c r="AM49" s="271"/>
      <c r="AN49" s="271"/>
      <c r="AO49" s="271"/>
      <c r="AP49" s="271"/>
      <c r="AQ49" s="271"/>
      <c r="AR49" s="271"/>
      <c r="AS49" s="271"/>
      <c r="AT49" s="271"/>
      <c r="AU49" s="271"/>
      <c r="AV49" s="271"/>
      <c r="AW49" s="271"/>
      <c r="AX49" s="271"/>
      <c r="AY49" s="271"/>
    </row>
    <row r="50" spans="1:51" ht="14.5">
      <c r="A50" s="762"/>
      <c r="B50" s="281" t="s">
        <v>184</v>
      </c>
      <c r="C50" s="199" t="s">
        <v>181</v>
      </c>
      <c r="D50" s="338">
        <v>40.53</v>
      </c>
      <c r="E50" s="338">
        <v>135.87</v>
      </c>
      <c r="F50" s="275">
        <v>40.53</v>
      </c>
      <c r="G50" s="276">
        <v>135.87</v>
      </c>
      <c r="H50" s="323">
        <v>31.6</v>
      </c>
      <c r="I50" s="323">
        <v>257.31</v>
      </c>
      <c r="J50" s="272"/>
      <c r="K50" s="272"/>
      <c r="L50" s="272"/>
      <c r="M50" s="272"/>
      <c r="N50" s="272"/>
      <c r="O50" s="272"/>
      <c r="P50" s="272"/>
      <c r="Q50" s="272"/>
      <c r="R50" s="272"/>
      <c r="S50" s="272"/>
      <c r="T50" s="272"/>
      <c r="U50" s="272"/>
      <c r="V50" s="272"/>
      <c r="W50" s="272"/>
      <c r="X50" s="272"/>
      <c r="Y50" s="272"/>
      <c r="Z50" s="272"/>
      <c r="AA50" s="272"/>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row>
    <row r="51" spans="1:51" ht="14.5">
      <c r="A51" s="762"/>
      <c r="B51" s="281" t="s">
        <v>185</v>
      </c>
      <c r="C51" s="199" t="s">
        <v>181</v>
      </c>
      <c r="D51" s="338">
        <v>32.29</v>
      </c>
      <c r="E51" s="338">
        <v>18.73</v>
      </c>
      <c r="F51" s="275">
        <v>32.29</v>
      </c>
      <c r="G51" s="276">
        <v>18.73</v>
      </c>
      <c r="H51" s="323">
        <v>16.920000000000002</v>
      </c>
      <c r="I51" s="323">
        <v>131.03</v>
      </c>
      <c r="J51" s="272"/>
      <c r="K51" s="272"/>
      <c r="L51" s="272"/>
      <c r="M51" s="272"/>
      <c r="N51" s="272"/>
      <c r="O51" s="272"/>
      <c r="P51" s="272"/>
      <c r="Q51" s="272"/>
      <c r="R51" s="272"/>
      <c r="S51" s="272"/>
      <c r="T51" s="272"/>
      <c r="U51" s="272"/>
      <c r="V51" s="272"/>
      <c r="W51" s="272"/>
      <c r="X51" s="272"/>
      <c r="Y51" s="272"/>
      <c r="Z51" s="272"/>
      <c r="AA51" s="272"/>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row>
    <row r="52" spans="1:51" ht="14.5">
      <c r="A52" s="762"/>
      <c r="B52" s="281" t="s">
        <v>186</v>
      </c>
      <c r="C52" s="199" t="s">
        <v>181</v>
      </c>
      <c r="D52" s="338">
        <v>21.75</v>
      </c>
      <c r="E52" s="338">
        <v>46.83</v>
      </c>
      <c r="F52" s="275">
        <v>21.75</v>
      </c>
      <c r="G52" s="276">
        <v>46.83</v>
      </c>
      <c r="H52" s="323">
        <v>16.29</v>
      </c>
      <c r="I52" s="323">
        <v>23.14</v>
      </c>
      <c r="J52" s="272"/>
      <c r="K52" s="272"/>
      <c r="L52" s="272"/>
      <c r="M52" s="272"/>
      <c r="N52" s="272"/>
      <c r="O52" s="272"/>
      <c r="P52" s="272"/>
      <c r="Q52" s="272"/>
      <c r="R52" s="272"/>
      <c r="S52" s="272"/>
      <c r="T52" s="272"/>
      <c r="U52" s="272"/>
      <c r="V52" s="272"/>
      <c r="W52" s="272"/>
      <c r="X52" s="272"/>
      <c r="Y52" s="272"/>
      <c r="Z52" s="272"/>
      <c r="AA52" s="272"/>
      <c r="AD52" s="271"/>
      <c r="AE52" s="271"/>
      <c r="AF52" s="271"/>
      <c r="AG52" s="271"/>
      <c r="AH52" s="271"/>
      <c r="AI52" s="271"/>
      <c r="AJ52" s="271"/>
      <c r="AK52" s="271"/>
      <c r="AL52" s="271"/>
      <c r="AM52" s="271"/>
      <c r="AN52" s="271"/>
      <c r="AO52" s="271"/>
      <c r="AP52" s="271"/>
      <c r="AQ52" s="271"/>
      <c r="AR52" s="271"/>
      <c r="AS52" s="271"/>
      <c r="AT52" s="271"/>
      <c r="AU52" s="271"/>
      <c r="AV52" s="271"/>
      <c r="AW52" s="271"/>
      <c r="AX52" s="271"/>
      <c r="AY52" s="271"/>
    </row>
    <row r="53" spans="1:51" ht="14.5">
      <c r="A53" s="762"/>
      <c r="B53" s="281" t="s">
        <v>187</v>
      </c>
      <c r="C53" s="199" t="s">
        <v>181</v>
      </c>
      <c r="D53" s="338">
        <v>37.380000000000003</v>
      </c>
      <c r="E53" s="338">
        <v>43.86</v>
      </c>
      <c r="F53" s="275">
        <v>37.380000000000003</v>
      </c>
      <c r="G53" s="276">
        <v>43.86</v>
      </c>
      <c r="H53" s="323">
        <v>27.44</v>
      </c>
      <c r="I53" s="323">
        <v>36.03</v>
      </c>
      <c r="J53" s="272"/>
      <c r="K53" s="272"/>
      <c r="L53" s="272"/>
      <c r="M53" s="272"/>
      <c r="N53" s="272"/>
      <c r="O53" s="272"/>
      <c r="P53" s="272"/>
      <c r="Q53" s="272"/>
      <c r="R53" s="272"/>
      <c r="S53" s="272"/>
      <c r="T53" s="272"/>
      <c r="U53" s="272"/>
      <c r="V53" s="272"/>
      <c r="W53" s="272"/>
      <c r="X53" s="272"/>
      <c r="Y53" s="272"/>
      <c r="Z53" s="272"/>
      <c r="AA53" s="272"/>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row>
    <row r="54" spans="1:51" ht="14.5">
      <c r="A54" s="762"/>
      <c r="B54" s="281" t="s">
        <v>188</v>
      </c>
      <c r="C54" s="199" t="s">
        <v>181</v>
      </c>
      <c r="D54" s="338">
        <v>8.0399999999999991</v>
      </c>
      <c r="E54" s="338">
        <v>16.72</v>
      </c>
      <c r="F54" s="275">
        <v>8.0399999999999991</v>
      </c>
      <c r="G54" s="276">
        <v>17.72</v>
      </c>
      <c r="H54" s="323">
        <v>0.55000000000000004</v>
      </c>
      <c r="I54" s="323">
        <v>2.42</v>
      </c>
      <c r="J54" s="272"/>
      <c r="K54" s="272"/>
      <c r="L54" s="272"/>
      <c r="M54" s="272"/>
      <c r="N54" s="272"/>
      <c r="O54" s="272"/>
      <c r="P54" s="272"/>
      <c r="Q54" s="272"/>
      <c r="R54" s="272"/>
      <c r="S54" s="272"/>
      <c r="T54" s="272"/>
      <c r="U54" s="272"/>
      <c r="V54" s="272"/>
      <c r="W54" s="272"/>
      <c r="X54" s="272"/>
      <c r="Y54" s="272"/>
      <c r="Z54" s="272"/>
      <c r="AA54" s="272"/>
      <c r="AD54" s="271"/>
      <c r="AE54" s="271"/>
      <c r="AF54" s="271"/>
      <c r="AG54" s="271"/>
      <c r="AH54" s="271"/>
      <c r="AI54" s="271"/>
      <c r="AJ54" s="271"/>
      <c r="AK54" s="271"/>
      <c r="AL54" s="271"/>
      <c r="AM54" s="271"/>
      <c r="AN54" s="271"/>
      <c r="AO54" s="271"/>
      <c r="AP54" s="271"/>
      <c r="AQ54" s="271"/>
      <c r="AR54" s="271"/>
      <c r="AS54" s="271"/>
      <c r="AT54" s="271"/>
      <c r="AU54" s="271"/>
      <c r="AV54" s="271"/>
      <c r="AW54" s="271"/>
      <c r="AX54" s="271"/>
      <c r="AY54" s="271"/>
    </row>
    <row r="55" spans="1:51" ht="14.5">
      <c r="A55" s="763"/>
      <c r="J55" s="272"/>
      <c r="K55" s="272"/>
      <c r="L55" s="272"/>
      <c r="M55" s="272"/>
      <c r="N55" s="272"/>
      <c r="O55" s="272"/>
      <c r="P55" s="272"/>
      <c r="Q55" s="272"/>
      <c r="R55" s="272"/>
      <c r="S55" s="272"/>
      <c r="T55" s="272"/>
      <c r="U55" s="272"/>
      <c r="V55" s="272"/>
      <c r="W55" s="272"/>
      <c r="X55" s="272"/>
      <c r="Y55" s="272"/>
      <c r="Z55" s="272"/>
      <c r="AA55" s="272"/>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row>
    <row r="56" spans="1:51" ht="16">
      <c r="A56" s="184"/>
      <c r="D56" s="699">
        <v>2025</v>
      </c>
      <c r="E56" s="699"/>
      <c r="F56" s="699"/>
      <c r="G56" s="699"/>
      <c r="H56" s="745">
        <v>2024</v>
      </c>
      <c r="I56" s="745"/>
      <c r="J56" s="745"/>
      <c r="K56" s="745"/>
      <c r="L56" s="776"/>
      <c r="M56" s="776"/>
      <c r="N56" s="727"/>
      <c r="O56" s="727"/>
      <c r="P56" s="272"/>
      <c r="Q56" s="272"/>
      <c r="R56" s="272"/>
      <c r="S56" s="272"/>
      <c r="T56" s="272"/>
      <c r="U56" s="272"/>
      <c r="V56" s="272"/>
      <c r="W56" s="272"/>
      <c r="X56" s="272"/>
      <c r="Y56" s="272"/>
      <c r="Z56" s="272"/>
      <c r="AA56" s="272"/>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row>
    <row r="57" spans="1:51" ht="18.5">
      <c r="A57" s="758" t="s">
        <v>537</v>
      </c>
      <c r="B57" s="758"/>
      <c r="C57" s="758"/>
      <c r="D57" s="535" t="s">
        <v>159</v>
      </c>
      <c r="E57" s="535" t="s">
        <v>160</v>
      </c>
      <c r="F57" s="535" t="s">
        <v>147</v>
      </c>
      <c r="G57" s="536" t="s">
        <v>218</v>
      </c>
      <c r="H57" s="282" t="s">
        <v>159</v>
      </c>
      <c r="I57" s="282" t="s">
        <v>160</v>
      </c>
      <c r="J57" s="282" t="s">
        <v>147</v>
      </c>
      <c r="K57" s="282" t="s">
        <v>218</v>
      </c>
      <c r="L57" s="485"/>
      <c r="M57" s="485"/>
      <c r="N57" s="197"/>
      <c r="O57" s="486"/>
      <c r="R57" s="727"/>
      <c r="S57" s="727"/>
      <c r="T57" s="727"/>
      <c r="U57" s="727"/>
      <c r="V57" s="727"/>
      <c r="W57" s="727"/>
      <c r="X57" s="727"/>
      <c r="Y57" s="727"/>
      <c r="Z57" s="727"/>
      <c r="AA57" s="727"/>
      <c r="AD57" s="724"/>
      <c r="AE57" s="724"/>
      <c r="AF57" s="724"/>
      <c r="AG57" s="724"/>
      <c r="AH57" s="724"/>
      <c r="AI57" s="724"/>
      <c r="AJ57" s="724"/>
      <c r="AK57" s="724"/>
      <c r="AL57" s="724"/>
      <c r="AM57" s="724"/>
      <c r="AN57" s="724"/>
      <c r="AO57" s="724"/>
      <c r="AP57" s="724"/>
      <c r="AQ57" s="724"/>
      <c r="AR57" s="724"/>
      <c r="AS57" s="724"/>
      <c r="AT57" s="724"/>
      <c r="AU57" s="724"/>
      <c r="AV57" s="724"/>
      <c r="AW57" s="724"/>
      <c r="AX57" s="724"/>
      <c r="AY57" s="724"/>
    </row>
    <row r="58" spans="1:51" ht="14.5" customHeight="1">
      <c r="A58" s="749" t="s">
        <v>189</v>
      </c>
      <c r="B58" s="283" t="s">
        <v>180</v>
      </c>
      <c r="C58" s="201" t="s">
        <v>190</v>
      </c>
      <c r="D58" s="284">
        <v>17</v>
      </c>
      <c r="E58" s="284">
        <v>4</v>
      </c>
      <c r="F58" s="285">
        <v>21</v>
      </c>
      <c r="G58" s="493">
        <v>1</v>
      </c>
      <c r="H58" s="286">
        <v>19</v>
      </c>
      <c r="I58" s="286">
        <v>3</v>
      </c>
      <c r="J58" s="290">
        <f>I58+H58</f>
        <v>22</v>
      </c>
      <c r="K58" s="495">
        <v>1</v>
      </c>
      <c r="L58" s="487"/>
      <c r="M58" s="487"/>
      <c r="N58" s="184"/>
      <c r="O58" s="488"/>
      <c r="P58" s="744"/>
      <c r="Q58" s="744"/>
      <c r="R58" s="744"/>
      <c r="S58" s="744"/>
      <c r="T58" s="744"/>
      <c r="U58" s="744"/>
      <c r="V58" s="744"/>
      <c r="W58" s="744"/>
      <c r="X58" s="744"/>
      <c r="Y58" s="744"/>
      <c r="Z58" s="744"/>
      <c r="AA58" s="744"/>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row>
    <row r="59" spans="1:51" ht="14.5" customHeight="1">
      <c r="A59" s="749"/>
      <c r="B59" s="283" t="s">
        <v>182</v>
      </c>
      <c r="C59" s="201" t="s">
        <v>190</v>
      </c>
      <c r="D59" s="284">
        <v>118</v>
      </c>
      <c r="E59" s="284">
        <v>20</v>
      </c>
      <c r="F59" s="285">
        <v>138</v>
      </c>
      <c r="G59" s="493">
        <v>1</v>
      </c>
      <c r="H59" s="286">
        <v>119</v>
      </c>
      <c r="I59" s="286">
        <v>25</v>
      </c>
      <c r="J59" s="290">
        <v>146</v>
      </c>
      <c r="K59" s="495">
        <v>0.98599999999999999</v>
      </c>
      <c r="L59" s="487"/>
      <c r="M59" s="487"/>
      <c r="N59" s="489"/>
      <c r="O59" s="488"/>
      <c r="P59" s="744"/>
      <c r="Q59" s="744"/>
      <c r="R59" s="744"/>
      <c r="S59" s="744"/>
      <c r="T59" s="744"/>
      <c r="U59" s="744"/>
      <c r="V59" s="744"/>
      <c r="W59" s="744"/>
      <c r="X59" s="744"/>
      <c r="Y59" s="744"/>
      <c r="Z59" s="744"/>
      <c r="AA59" s="744"/>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row>
    <row r="60" spans="1:51" ht="14.5" customHeight="1">
      <c r="A60" s="749"/>
      <c r="B60" s="283" t="s">
        <v>183</v>
      </c>
      <c r="C60" s="201" t="s">
        <v>190</v>
      </c>
      <c r="D60" s="284">
        <v>1866</v>
      </c>
      <c r="E60" s="284">
        <v>370</v>
      </c>
      <c r="F60" s="285">
        <v>2264</v>
      </c>
      <c r="G60" s="493">
        <v>0.98760000000000003</v>
      </c>
      <c r="H60" s="286">
        <v>1843</v>
      </c>
      <c r="I60" s="286">
        <v>331</v>
      </c>
      <c r="J60" s="290">
        <v>2194</v>
      </c>
      <c r="K60" s="495">
        <v>0.99099999999999999</v>
      </c>
      <c r="L60" s="487"/>
      <c r="M60" s="487"/>
      <c r="N60" s="489"/>
      <c r="O60" s="488"/>
      <c r="P60" s="744"/>
      <c r="Q60" s="744"/>
      <c r="R60" s="744"/>
      <c r="S60" s="744"/>
      <c r="T60" s="744"/>
      <c r="U60" s="744"/>
      <c r="V60" s="744"/>
      <c r="W60" s="744"/>
      <c r="X60" s="744"/>
      <c r="Y60" s="744"/>
      <c r="Z60" s="744"/>
      <c r="AA60" s="744"/>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row>
    <row r="61" spans="1:51" ht="14.5" customHeight="1">
      <c r="A61" s="749"/>
      <c r="B61" s="283" t="s">
        <v>184</v>
      </c>
      <c r="C61" s="201" t="s">
        <v>190</v>
      </c>
      <c r="D61" s="284">
        <v>7340</v>
      </c>
      <c r="E61" s="284">
        <v>1167</v>
      </c>
      <c r="F61" s="285">
        <v>9742</v>
      </c>
      <c r="G61" s="493">
        <v>0.87319999999999998</v>
      </c>
      <c r="H61" s="286">
        <v>6935</v>
      </c>
      <c r="I61" s="286">
        <v>1081</v>
      </c>
      <c r="J61" s="290">
        <v>9684</v>
      </c>
      <c r="K61" s="495">
        <v>0.82799999999999996</v>
      </c>
      <c r="L61" s="487"/>
      <c r="M61" s="487"/>
      <c r="N61" s="489"/>
      <c r="O61" s="488"/>
      <c r="P61" s="744"/>
      <c r="Q61" s="744"/>
      <c r="R61" s="744"/>
      <c r="S61" s="744"/>
      <c r="T61" s="744"/>
      <c r="U61" s="744"/>
      <c r="V61" s="744"/>
      <c r="W61" s="744"/>
      <c r="X61" s="744"/>
      <c r="Y61" s="744"/>
      <c r="Z61" s="744"/>
      <c r="AA61" s="744"/>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row>
    <row r="62" spans="1:51" ht="14.5" customHeight="1">
      <c r="A62" s="749"/>
      <c r="B62" s="283" t="s">
        <v>185</v>
      </c>
      <c r="C62" s="201" t="s">
        <v>190</v>
      </c>
      <c r="D62" s="284">
        <v>625</v>
      </c>
      <c r="E62" s="284">
        <v>170</v>
      </c>
      <c r="F62" s="285">
        <v>864</v>
      </c>
      <c r="G62" s="493">
        <v>0.92010000000000003</v>
      </c>
      <c r="H62" s="286">
        <v>661</v>
      </c>
      <c r="I62" s="286">
        <v>171</v>
      </c>
      <c r="J62" s="290">
        <v>949</v>
      </c>
      <c r="K62" s="495">
        <v>0.877</v>
      </c>
      <c r="L62" s="487"/>
      <c r="M62" s="487"/>
      <c r="N62" s="489"/>
      <c r="O62" s="488"/>
      <c r="P62" s="744"/>
      <c r="Q62" s="744"/>
      <c r="R62" s="744"/>
      <c r="S62" s="744"/>
      <c r="T62" s="744"/>
      <c r="U62" s="744"/>
      <c r="V62" s="744"/>
      <c r="W62" s="744"/>
      <c r="X62" s="744"/>
      <c r="Y62" s="744"/>
      <c r="Z62" s="744"/>
      <c r="AA62" s="744"/>
      <c r="AD62" s="728"/>
      <c r="AE62" s="728"/>
      <c r="AF62" s="728"/>
      <c r="AG62" s="728"/>
      <c r="AH62" s="728"/>
      <c r="AI62" s="728"/>
      <c r="AJ62" s="728"/>
      <c r="AK62" s="728"/>
      <c r="AL62" s="728"/>
      <c r="AM62" s="728"/>
      <c r="AN62" s="728"/>
      <c r="AO62" s="728"/>
      <c r="AP62" s="728"/>
      <c r="AQ62" s="728"/>
      <c r="AR62" s="728"/>
      <c r="AS62" s="728"/>
      <c r="AT62" s="728"/>
      <c r="AU62" s="728"/>
      <c r="AV62" s="728"/>
      <c r="AW62" s="728"/>
      <c r="AX62" s="728"/>
      <c r="AY62" s="728"/>
    </row>
    <row r="63" spans="1:51" ht="14.5" customHeight="1">
      <c r="A63" s="749"/>
      <c r="B63" s="283" t="s">
        <v>186</v>
      </c>
      <c r="C63" s="201" t="s">
        <v>190</v>
      </c>
      <c r="D63" s="284">
        <v>18</v>
      </c>
      <c r="E63" s="284">
        <v>17</v>
      </c>
      <c r="F63" s="285">
        <v>35</v>
      </c>
      <c r="G63" s="493">
        <v>1</v>
      </c>
      <c r="H63" s="286">
        <v>24</v>
      </c>
      <c r="I63" s="286">
        <v>18</v>
      </c>
      <c r="J63" s="290">
        <v>42</v>
      </c>
      <c r="K63" s="495">
        <v>1</v>
      </c>
      <c r="L63" s="487"/>
      <c r="M63" s="487"/>
      <c r="N63" s="489"/>
      <c r="O63" s="488"/>
      <c r="P63" s="744"/>
      <c r="Q63" s="744"/>
      <c r="R63" s="744"/>
      <c r="S63" s="744"/>
      <c r="T63" s="744"/>
      <c r="U63" s="744"/>
      <c r="V63" s="744"/>
      <c r="W63" s="744"/>
      <c r="X63" s="744"/>
      <c r="Y63" s="744"/>
      <c r="Z63" s="744"/>
      <c r="AA63" s="744"/>
      <c r="AD63" s="728"/>
      <c r="AE63" s="728"/>
      <c r="AF63" s="728"/>
      <c r="AG63" s="728"/>
      <c r="AH63" s="728"/>
      <c r="AI63" s="728"/>
      <c r="AJ63" s="728"/>
      <c r="AK63" s="728"/>
      <c r="AL63" s="728"/>
      <c r="AM63" s="728"/>
      <c r="AN63" s="728"/>
      <c r="AO63" s="728"/>
      <c r="AP63" s="728"/>
      <c r="AQ63" s="728"/>
      <c r="AR63" s="728"/>
      <c r="AS63" s="728"/>
      <c r="AT63" s="728"/>
      <c r="AU63" s="728"/>
      <c r="AV63" s="728"/>
      <c r="AW63" s="728"/>
      <c r="AX63" s="728"/>
      <c r="AY63" s="728"/>
    </row>
    <row r="64" spans="1:51" ht="14.5" customHeight="1">
      <c r="A64" s="749"/>
      <c r="B64" s="283" t="s">
        <v>187</v>
      </c>
      <c r="C64" s="201" t="s">
        <v>190</v>
      </c>
      <c r="D64" s="284">
        <v>1628</v>
      </c>
      <c r="E64" s="284">
        <v>789</v>
      </c>
      <c r="F64" s="285">
        <v>2448</v>
      </c>
      <c r="G64" s="493">
        <v>0.98729999999999996</v>
      </c>
      <c r="H64" s="286">
        <v>1735</v>
      </c>
      <c r="I64" s="286">
        <v>800</v>
      </c>
      <c r="J64" s="290">
        <v>2572</v>
      </c>
      <c r="K64" s="495">
        <v>0.98599999999999999</v>
      </c>
      <c r="L64" s="487"/>
      <c r="M64" s="487"/>
      <c r="N64" s="489"/>
      <c r="O64" s="488"/>
      <c r="P64" s="744"/>
      <c r="Q64" s="744"/>
      <c r="R64" s="744"/>
      <c r="S64" s="744"/>
      <c r="T64" s="744"/>
      <c r="U64" s="744"/>
      <c r="V64" s="744"/>
      <c r="W64" s="744"/>
      <c r="X64" s="744"/>
      <c r="Y64" s="744"/>
      <c r="Z64" s="744"/>
      <c r="AA64" s="744"/>
      <c r="AD64" s="728"/>
      <c r="AE64" s="728"/>
      <c r="AF64" s="728"/>
      <c r="AG64" s="728"/>
      <c r="AH64" s="728"/>
      <c r="AI64" s="728"/>
      <c r="AJ64" s="728"/>
      <c r="AK64" s="728"/>
      <c r="AL64" s="728"/>
      <c r="AM64" s="728"/>
      <c r="AN64" s="728"/>
      <c r="AO64" s="728"/>
      <c r="AP64" s="728"/>
      <c r="AQ64" s="728"/>
      <c r="AR64" s="728"/>
      <c r="AS64" s="728"/>
      <c r="AT64" s="728"/>
      <c r="AU64" s="728"/>
      <c r="AV64" s="728"/>
      <c r="AW64" s="728"/>
      <c r="AX64" s="728"/>
      <c r="AY64" s="728"/>
    </row>
    <row r="65" spans="1:51" ht="14.5" customHeight="1">
      <c r="A65" s="749"/>
      <c r="B65" s="283" t="s">
        <v>188</v>
      </c>
      <c r="C65" s="201" t="s">
        <v>190</v>
      </c>
      <c r="D65" s="284">
        <v>19</v>
      </c>
      <c r="E65" s="284">
        <v>75</v>
      </c>
      <c r="F65" s="285">
        <v>227</v>
      </c>
      <c r="G65" s="493">
        <v>0.41410000000000002</v>
      </c>
      <c r="H65" s="286">
        <v>42</v>
      </c>
      <c r="I65" s="286">
        <v>96</v>
      </c>
      <c r="J65" s="290">
        <v>222</v>
      </c>
      <c r="K65" s="495">
        <v>0.629</v>
      </c>
      <c r="L65" s="487"/>
      <c r="M65" s="487"/>
      <c r="N65" s="489"/>
      <c r="O65" s="488"/>
      <c r="P65" s="744"/>
      <c r="Q65" s="744"/>
      <c r="R65" s="744"/>
      <c r="S65" s="744"/>
      <c r="T65" s="744"/>
      <c r="U65" s="744"/>
      <c r="V65" s="744"/>
      <c r="W65" s="744"/>
      <c r="X65" s="744"/>
      <c r="Y65" s="744"/>
      <c r="Z65" s="744"/>
      <c r="AA65" s="744"/>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row>
    <row r="66" spans="1:51" ht="14.5">
      <c r="A66" s="749"/>
      <c r="B66" s="287" t="s">
        <v>147</v>
      </c>
      <c r="C66" s="525" t="s">
        <v>190</v>
      </c>
      <c r="D66" s="288">
        <f>SUM(D58:D65)</f>
        <v>11631</v>
      </c>
      <c r="E66" s="288">
        <f t="shared" ref="E66:F66" si="65">SUM(E58:E65)</f>
        <v>2612</v>
      </c>
      <c r="F66" s="288">
        <f t="shared" si="65"/>
        <v>15739</v>
      </c>
      <c r="G66" s="494">
        <v>0.9049494885316729</v>
      </c>
      <c r="H66" s="289">
        <v>11378</v>
      </c>
      <c r="I66" s="289">
        <v>2525</v>
      </c>
      <c r="J66" s="289">
        <v>15831</v>
      </c>
      <c r="K66" s="496">
        <v>0.878</v>
      </c>
      <c r="L66" s="490"/>
      <c r="M66" s="490"/>
      <c r="N66" s="491"/>
      <c r="O66" s="492"/>
      <c r="P66" s="197"/>
      <c r="Q66" s="197"/>
      <c r="R66" s="197"/>
      <c r="S66" s="197"/>
      <c r="T66" s="197"/>
      <c r="U66" s="197"/>
      <c r="V66" s="197"/>
      <c r="W66" s="197"/>
      <c r="X66" s="197"/>
      <c r="Y66" s="197"/>
      <c r="Z66" s="197"/>
      <c r="AA66" s="197"/>
      <c r="AB66" s="185"/>
      <c r="AC66" s="185"/>
      <c r="AD66" s="185"/>
      <c r="AE66" s="185"/>
      <c r="AF66" s="185"/>
      <c r="AG66" s="185"/>
      <c r="AH66" s="185"/>
      <c r="AI66" s="185"/>
      <c r="AJ66" s="185"/>
    </row>
    <row r="67" spans="1:51" ht="14.5">
      <c r="A67" s="185"/>
      <c r="B67" s="185"/>
      <c r="C67" s="185"/>
      <c r="D67" s="185"/>
      <c r="E67" s="185"/>
      <c r="F67" s="185"/>
      <c r="G67" s="197"/>
      <c r="H67" s="278"/>
      <c r="I67" s="278"/>
      <c r="J67" s="279"/>
      <c r="K67" s="280"/>
      <c r="L67" s="197"/>
      <c r="M67" s="197"/>
      <c r="N67" s="197"/>
      <c r="O67" s="197"/>
      <c r="P67" s="197"/>
      <c r="Q67" s="197"/>
      <c r="R67" s="197"/>
      <c r="S67" s="197"/>
      <c r="T67" s="197"/>
      <c r="U67" s="197"/>
      <c r="V67" s="197"/>
      <c r="W67" s="197"/>
      <c r="X67" s="197"/>
      <c r="Y67" s="197"/>
      <c r="Z67" s="197"/>
      <c r="AA67" s="197"/>
      <c r="AB67" s="185"/>
      <c r="AC67" s="185"/>
      <c r="AD67" s="185"/>
      <c r="AE67" s="185"/>
      <c r="AF67" s="185"/>
      <c r="AG67" s="185"/>
      <c r="AH67" s="185"/>
      <c r="AI67" s="185"/>
      <c r="AJ67" s="185"/>
    </row>
    <row r="68" spans="1:51" ht="35" customHeight="1">
      <c r="A68" s="773" t="s">
        <v>407</v>
      </c>
      <c r="B68" s="774"/>
      <c r="C68" s="774"/>
      <c r="D68" s="774"/>
      <c r="E68" s="774"/>
      <c r="F68" s="774"/>
      <c r="G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row>
    <row r="69" spans="1:51" ht="18.5">
      <c r="A69" s="758" t="s">
        <v>132</v>
      </c>
      <c r="B69" s="758"/>
      <c r="C69" s="758"/>
      <c r="D69" s="766">
        <v>2025</v>
      </c>
      <c r="E69" s="759">
        <v>2024</v>
      </c>
      <c r="F69" s="764">
        <v>2023</v>
      </c>
      <c r="G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row>
    <row r="70" spans="1:51" ht="14.5" customHeight="1">
      <c r="A70" s="203" t="s">
        <v>134</v>
      </c>
      <c r="B70" s="203" t="s">
        <v>135</v>
      </c>
      <c r="C70" s="203" t="s">
        <v>114</v>
      </c>
      <c r="D70" s="766"/>
      <c r="E70" s="759"/>
      <c r="F70" s="764"/>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row>
    <row r="71" spans="1:51" ht="18.5">
      <c r="A71" s="757" t="s">
        <v>192</v>
      </c>
      <c r="B71" s="757"/>
      <c r="C71" s="757"/>
      <c r="D71" s="766"/>
      <c r="E71" s="759"/>
      <c r="F71" s="764"/>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row>
    <row r="72" spans="1:51" ht="14.5">
      <c r="A72" s="749" t="s">
        <v>493</v>
      </c>
      <c r="B72" s="201" t="s">
        <v>193</v>
      </c>
      <c r="C72" s="201" t="s">
        <v>149</v>
      </c>
      <c r="D72" s="526">
        <v>14304</v>
      </c>
      <c r="E72" s="200">
        <v>14344</v>
      </c>
      <c r="F72" s="200">
        <v>14112</v>
      </c>
      <c r="G72" s="185"/>
      <c r="H72" s="185"/>
      <c r="I72" s="185"/>
      <c r="J72" s="185"/>
      <c r="K72" s="185"/>
      <c r="L72" s="185"/>
      <c r="M72" s="185"/>
      <c r="N72" s="185"/>
      <c r="O72" s="185"/>
      <c r="P72" s="324"/>
      <c r="Q72" s="185"/>
      <c r="R72" s="185"/>
      <c r="S72" s="185"/>
      <c r="T72" s="185"/>
      <c r="U72" s="185"/>
      <c r="V72" s="185"/>
      <c r="W72" s="185"/>
      <c r="X72" s="185"/>
      <c r="Y72" s="185"/>
      <c r="Z72" s="185"/>
      <c r="AA72" s="185"/>
      <c r="AB72" s="185"/>
      <c r="AC72" s="185"/>
      <c r="AD72" s="185"/>
      <c r="AE72" s="185"/>
      <c r="AF72" s="185"/>
      <c r="AG72" s="185"/>
      <c r="AH72" s="185"/>
      <c r="AI72" s="185"/>
      <c r="AJ72" s="185"/>
    </row>
    <row r="73" spans="1:51" ht="14.5">
      <c r="A73" s="749"/>
      <c r="B73" s="201" t="s">
        <v>194</v>
      </c>
      <c r="C73" s="201" t="s">
        <v>149</v>
      </c>
      <c r="D73" s="526">
        <v>611</v>
      </c>
      <c r="E73" s="200">
        <f>E74-E72</f>
        <v>662</v>
      </c>
      <c r="F73" s="200">
        <v>1067</v>
      </c>
      <c r="G73" s="185"/>
      <c r="H73" s="185"/>
      <c r="I73" s="185"/>
      <c r="J73" s="185"/>
      <c r="K73" s="185"/>
      <c r="L73" s="185"/>
      <c r="M73" s="185"/>
      <c r="N73" s="185"/>
      <c r="O73" s="185"/>
      <c r="P73" s="325"/>
      <c r="Q73" s="185"/>
      <c r="R73" s="185"/>
      <c r="S73" s="185"/>
      <c r="T73" s="185"/>
      <c r="U73" s="185"/>
      <c r="V73" s="185"/>
      <c r="W73" s="185"/>
      <c r="X73" s="185"/>
      <c r="Y73" s="185"/>
      <c r="Z73" s="185"/>
      <c r="AA73" s="185"/>
      <c r="AB73" s="185"/>
      <c r="AC73" s="185"/>
      <c r="AD73" s="185"/>
      <c r="AE73" s="185"/>
      <c r="AF73" s="185"/>
      <c r="AG73" s="185"/>
      <c r="AH73" s="185"/>
      <c r="AI73" s="185"/>
      <c r="AJ73" s="185"/>
    </row>
    <row r="74" spans="1:51" ht="29">
      <c r="A74" s="749"/>
      <c r="B74" s="201" t="s">
        <v>195</v>
      </c>
      <c r="C74" s="201" t="s">
        <v>149</v>
      </c>
      <c r="D74" s="482">
        <f>D73+D72</f>
        <v>14915</v>
      </c>
      <c r="E74" s="200">
        <v>15006</v>
      </c>
      <c r="F74" s="527">
        <f>F73+F72</f>
        <v>15179</v>
      </c>
      <c r="G74" s="185"/>
      <c r="H74" s="185"/>
      <c r="I74" s="185"/>
      <c r="J74" s="185"/>
      <c r="K74" s="185"/>
      <c r="L74" s="185"/>
      <c r="M74" s="185"/>
      <c r="N74" s="185"/>
      <c r="O74" s="185"/>
      <c r="P74" s="325"/>
      <c r="Q74" s="185"/>
      <c r="R74" s="185"/>
      <c r="S74" s="185"/>
      <c r="T74" s="185"/>
      <c r="U74" s="185"/>
      <c r="V74" s="185"/>
      <c r="W74" s="185"/>
      <c r="X74" s="185"/>
      <c r="Y74" s="185"/>
      <c r="Z74" s="185"/>
      <c r="AA74" s="185"/>
      <c r="AB74" s="185"/>
      <c r="AC74" s="185"/>
      <c r="AD74" s="185"/>
      <c r="AE74" s="185"/>
      <c r="AF74" s="185"/>
      <c r="AG74" s="185"/>
      <c r="AH74" s="185"/>
      <c r="AI74" s="185"/>
      <c r="AJ74" s="185"/>
    </row>
    <row r="75" spans="1:51" ht="14.5">
      <c r="A75" s="749"/>
      <c r="B75" s="201" t="s">
        <v>196</v>
      </c>
      <c r="C75" s="201" t="s">
        <v>197</v>
      </c>
      <c r="D75" s="526">
        <v>33</v>
      </c>
      <c r="E75" s="200">
        <v>33</v>
      </c>
      <c r="F75" s="527">
        <v>33</v>
      </c>
      <c r="G75" s="185"/>
      <c r="H75" s="185"/>
      <c r="I75" s="185"/>
      <c r="J75" s="185"/>
      <c r="K75" s="185"/>
      <c r="L75" s="185"/>
      <c r="M75" s="185"/>
      <c r="N75" s="185"/>
      <c r="O75" s="185"/>
      <c r="P75" s="325"/>
      <c r="Q75" s="185"/>
      <c r="R75" s="185"/>
      <c r="S75" s="259"/>
      <c r="T75" s="185"/>
      <c r="U75" s="185"/>
      <c r="V75" s="185"/>
      <c r="W75" s="185"/>
      <c r="X75" s="185"/>
      <c r="Y75" s="185"/>
      <c r="Z75" s="185"/>
      <c r="AA75" s="185"/>
      <c r="AB75" s="185"/>
      <c r="AC75" s="185"/>
      <c r="AD75" s="185"/>
      <c r="AE75" s="185"/>
      <c r="AF75" s="185"/>
      <c r="AG75" s="185"/>
      <c r="AH75" s="185"/>
      <c r="AI75" s="185"/>
      <c r="AJ75" s="185"/>
    </row>
    <row r="76" spans="1:51" ht="29">
      <c r="A76" s="103" t="s">
        <v>89</v>
      </c>
      <c r="B76" s="201" t="s">
        <v>420</v>
      </c>
      <c r="C76" s="201" t="s">
        <v>198</v>
      </c>
      <c r="D76" s="528">
        <f>D74/15739</f>
        <v>0.94764597496664338</v>
      </c>
      <c r="E76" s="449">
        <f>E74/15831</f>
        <v>0.94788705703998488</v>
      </c>
      <c r="F76" s="449">
        <f>F74/D8</f>
        <v>0.96441959463752458</v>
      </c>
      <c r="G76" s="185"/>
      <c r="H76" s="185"/>
      <c r="I76" s="185"/>
      <c r="J76" s="185"/>
      <c r="K76" s="185"/>
      <c r="L76" s="185"/>
      <c r="M76" s="185"/>
      <c r="N76" s="185"/>
      <c r="O76" s="185"/>
      <c r="P76" s="325"/>
      <c r="Q76" s="185"/>
      <c r="R76" s="185"/>
      <c r="S76" s="185"/>
      <c r="T76" s="185"/>
      <c r="U76" s="185"/>
      <c r="V76" s="185"/>
      <c r="W76" s="185"/>
      <c r="X76" s="185"/>
      <c r="Y76" s="185"/>
      <c r="Z76" s="185"/>
      <c r="AA76" s="185"/>
      <c r="AB76" s="185"/>
      <c r="AC76" s="185"/>
      <c r="AD76" s="185"/>
      <c r="AE76" s="185"/>
      <c r="AF76" s="185"/>
      <c r="AG76" s="185"/>
      <c r="AH76" s="185"/>
      <c r="AI76" s="185"/>
      <c r="AJ76" s="185"/>
    </row>
    <row r="77" spans="1:51" ht="18.5">
      <c r="A77" s="757" t="s">
        <v>92</v>
      </c>
      <c r="B77" s="757"/>
      <c r="C77" s="757"/>
      <c r="D77" s="202"/>
      <c r="E77" s="202"/>
      <c r="F77" s="202"/>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row>
    <row r="78" spans="1:51" ht="43.5">
      <c r="A78" s="103" t="s">
        <v>91</v>
      </c>
      <c r="B78" s="201" t="s">
        <v>199</v>
      </c>
      <c r="C78" s="201" t="s">
        <v>200</v>
      </c>
      <c r="D78" s="482">
        <v>0</v>
      </c>
      <c r="E78" s="200">
        <f>'[1]DDHH y laborales'!$H$19</f>
        <v>0</v>
      </c>
      <c r="F78" s="482">
        <v>0</v>
      </c>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row>
    <row r="79" spans="1:51" ht="14.5">
      <c r="A79" s="185"/>
      <c r="B79" s="185"/>
      <c r="C79" s="185"/>
      <c r="D79" s="185"/>
      <c r="E79" s="197"/>
      <c r="F79" s="197"/>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row>
    <row r="80" spans="1:51" ht="14.5">
      <c r="E80" s="60"/>
      <c r="F80" s="60"/>
    </row>
    <row r="81" spans="5:6" ht="31.5" customHeight="1">
      <c r="E81" s="60"/>
      <c r="F81" s="60"/>
    </row>
    <row r="82" spans="5:6" ht="14.5">
      <c r="E82" s="60"/>
      <c r="F82" s="60"/>
    </row>
    <row r="83" spans="5:6" ht="14.5"/>
    <row r="84" spans="5:6" ht="14.5"/>
    <row r="85" spans="5:6" ht="14.5"/>
    <row r="86" spans="5:6" ht="14.5"/>
    <row r="87" spans="5:6" ht="14.5"/>
    <row r="88" spans="5:6" ht="14.5"/>
  </sheetData>
  <mergeCells count="262">
    <mergeCell ref="R61:S61"/>
    <mergeCell ref="R62:S62"/>
    <mergeCell ref="R63:S63"/>
    <mergeCell ref="R64:S64"/>
    <mergeCell ref="A12:B12"/>
    <mergeCell ref="R44:S45"/>
    <mergeCell ref="V65:W65"/>
    <mergeCell ref="V64:W64"/>
    <mergeCell ref="L56:M56"/>
    <mergeCell ref="H42:I45"/>
    <mergeCell ref="T44:U45"/>
    <mergeCell ref="V44:W45"/>
    <mergeCell ref="A43:C43"/>
    <mergeCell ref="A36:A39"/>
    <mergeCell ref="A34:C35"/>
    <mergeCell ref="D34:F34"/>
    <mergeCell ref="G34:I34"/>
    <mergeCell ref="J34:L34"/>
    <mergeCell ref="M34:O34"/>
    <mergeCell ref="P34:R34"/>
    <mergeCell ref="S34:U34"/>
    <mergeCell ref="A77:C77"/>
    <mergeCell ref="A71:C71"/>
    <mergeCell ref="A72:A75"/>
    <mergeCell ref="A57:C57"/>
    <mergeCell ref="P44:Q45"/>
    <mergeCell ref="E69:E71"/>
    <mergeCell ref="A46:C46"/>
    <mergeCell ref="A47:A55"/>
    <mergeCell ref="N44:O45"/>
    <mergeCell ref="J44:K45"/>
    <mergeCell ref="L44:M45"/>
    <mergeCell ref="F69:F71"/>
    <mergeCell ref="A69:C69"/>
    <mergeCell ref="A45:C45"/>
    <mergeCell ref="D69:D71"/>
    <mergeCell ref="P64:Q64"/>
    <mergeCell ref="P65:Q65"/>
    <mergeCell ref="D42:E45"/>
    <mergeCell ref="A58:A66"/>
    <mergeCell ref="A42:C42"/>
    <mergeCell ref="F42:G45"/>
    <mergeCell ref="A68:F68"/>
    <mergeCell ref="Z57:AA57"/>
    <mergeCell ref="Z63:AA63"/>
    <mergeCell ref="Z58:AA58"/>
    <mergeCell ref="P63:Q63"/>
    <mergeCell ref="T60:U60"/>
    <mergeCell ref="T61:U61"/>
    <mergeCell ref="T62:U62"/>
    <mergeCell ref="T58:U58"/>
    <mergeCell ref="T59:U59"/>
    <mergeCell ref="P58:Q58"/>
    <mergeCell ref="X58:Y58"/>
    <mergeCell ref="X59:Y59"/>
    <mergeCell ref="V58:W58"/>
    <mergeCell ref="V59:W59"/>
    <mergeCell ref="V61:W61"/>
    <mergeCell ref="V62:W62"/>
    <mergeCell ref="X60:Y60"/>
    <mergeCell ref="X61:Y61"/>
    <mergeCell ref="X62:Y62"/>
    <mergeCell ref="V63:W63"/>
    <mergeCell ref="V60:W60"/>
    <mergeCell ref="X63:Y63"/>
    <mergeCell ref="Z59:AA59"/>
    <mergeCell ref="Z61:AA61"/>
    <mergeCell ref="AB2:AB3"/>
    <mergeCell ref="A3:C3"/>
    <mergeCell ref="A9:C9"/>
    <mergeCell ref="B5:B8"/>
    <mergeCell ref="A5:A8"/>
    <mergeCell ref="M16:O16"/>
    <mergeCell ref="D16:F16"/>
    <mergeCell ref="D17:D18"/>
    <mergeCell ref="E17:E18"/>
    <mergeCell ref="F17:F18"/>
    <mergeCell ref="D14:AM15"/>
    <mergeCell ref="A14:C14"/>
    <mergeCell ref="T17:T18"/>
    <mergeCell ref="U17:U18"/>
    <mergeCell ref="V17:V18"/>
    <mergeCell ref="W17:W18"/>
    <mergeCell ref="AG17:AG18"/>
    <mergeCell ref="AH17:AH18"/>
    <mergeCell ref="A1:XFD1"/>
    <mergeCell ref="G16:I16"/>
    <mergeCell ref="A17:C17"/>
    <mergeCell ref="I17:I18"/>
    <mergeCell ref="G17:G18"/>
    <mergeCell ref="H17:H18"/>
    <mergeCell ref="A19:A32"/>
    <mergeCell ref="V34:X34"/>
    <mergeCell ref="Y34:AA34"/>
    <mergeCell ref="A15:C15"/>
    <mergeCell ref="AB34:AD34"/>
    <mergeCell ref="AE34:AG34"/>
    <mergeCell ref="AN14:BT15"/>
    <mergeCell ref="J16:L16"/>
    <mergeCell ref="J17:J18"/>
    <mergeCell ref="K17:K18"/>
    <mergeCell ref="L17:L18"/>
    <mergeCell ref="M17:M18"/>
    <mergeCell ref="N17:N18"/>
    <mergeCell ref="O17:O18"/>
    <mergeCell ref="P17:P18"/>
    <mergeCell ref="Q17:Q18"/>
    <mergeCell ref="R17:R18"/>
    <mergeCell ref="S17:S18"/>
    <mergeCell ref="X64:Y64"/>
    <mergeCell ref="X65:Y65"/>
    <mergeCell ref="AV57:AW57"/>
    <mergeCell ref="AX57:AY57"/>
    <mergeCell ref="H56:K56"/>
    <mergeCell ref="D56:G56"/>
    <mergeCell ref="R65:S65"/>
    <mergeCell ref="R58:S58"/>
    <mergeCell ref="R59:S59"/>
    <mergeCell ref="R60:S60"/>
    <mergeCell ref="Z65:AA65"/>
    <mergeCell ref="Z64:AA64"/>
    <mergeCell ref="N56:O56"/>
    <mergeCell ref="R57:S57"/>
    <mergeCell ref="T57:U57"/>
    <mergeCell ref="V57:W57"/>
    <mergeCell ref="X57:Y57"/>
    <mergeCell ref="P59:Q59"/>
    <mergeCell ref="P60:Q60"/>
    <mergeCell ref="P61:Q61"/>
    <mergeCell ref="P62:Q62"/>
    <mergeCell ref="T63:U63"/>
    <mergeCell ref="T64:U64"/>
    <mergeCell ref="T65:U65"/>
    <mergeCell ref="AD57:AE57"/>
    <mergeCell ref="AF57:AG57"/>
    <mergeCell ref="AH57:AI57"/>
    <mergeCell ref="AJ57:AK57"/>
    <mergeCell ref="AL57:AM57"/>
    <mergeCell ref="AN57:AO57"/>
    <mergeCell ref="AP57:AQ57"/>
    <mergeCell ref="AR57:AS57"/>
    <mergeCell ref="AT57:AU57"/>
    <mergeCell ref="AV58:AW58"/>
    <mergeCell ref="AX58:AY58"/>
    <mergeCell ref="AD59:AE59"/>
    <mergeCell ref="AF59:AG59"/>
    <mergeCell ref="AH59:AI59"/>
    <mergeCell ref="AJ59:AK59"/>
    <mergeCell ref="AL59:AM59"/>
    <mergeCell ref="AN59:AO59"/>
    <mergeCell ref="AP59:AQ59"/>
    <mergeCell ref="AR59:AS59"/>
    <mergeCell ref="AT59:AU59"/>
    <mergeCell ref="AV59:AW59"/>
    <mergeCell ref="AX59:AY59"/>
    <mergeCell ref="AD58:AE58"/>
    <mergeCell ref="AF58:AG58"/>
    <mergeCell ref="AH58:AI58"/>
    <mergeCell ref="AJ58:AK58"/>
    <mergeCell ref="AL58:AM58"/>
    <mergeCell ref="AN58:AO58"/>
    <mergeCell ref="AP58:AQ58"/>
    <mergeCell ref="AR58:AS58"/>
    <mergeCell ref="AT58:AU58"/>
    <mergeCell ref="Z60:AA60"/>
    <mergeCell ref="AD60:AE60"/>
    <mergeCell ref="AF60:AG60"/>
    <mergeCell ref="AH60:AI60"/>
    <mergeCell ref="AJ60:AK60"/>
    <mergeCell ref="AL60:AM60"/>
    <mergeCell ref="AN60:AO60"/>
    <mergeCell ref="AP60:AQ60"/>
    <mergeCell ref="AT60:AU60"/>
    <mergeCell ref="AV60:AW60"/>
    <mergeCell ref="AX60:AY60"/>
    <mergeCell ref="AD61:AE61"/>
    <mergeCell ref="AF61:AG61"/>
    <mergeCell ref="AH61:AI61"/>
    <mergeCell ref="AJ61:AK61"/>
    <mergeCell ref="AL61:AM61"/>
    <mergeCell ref="AN61:AO61"/>
    <mergeCell ref="AP61:AQ61"/>
    <mergeCell ref="AR61:AS61"/>
    <mergeCell ref="AT61:AU61"/>
    <mergeCell ref="AV61:AW61"/>
    <mergeCell ref="AX61:AY61"/>
    <mergeCell ref="AR60:AS60"/>
    <mergeCell ref="Z62:AA62"/>
    <mergeCell ref="AD62:AE62"/>
    <mergeCell ref="AF62:AG62"/>
    <mergeCell ref="AH62:AI62"/>
    <mergeCell ref="AJ62:AK62"/>
    <mergeCell ref="AL62:AM62"/>
    <mergeCell ref="AN62:AO62"/>
    <mergeCell ref="AP62:AQ62"/>
    <mergeCell ref="AR62:AS62"/>
    <mergeCell ref="AL64:AM64"/>
    <mergeCell ref="AN64:AO64"/>
    <mergeCell ref="AP64:AQ64"/>
    <mergeCell ref="AR64:AS64"/>
    <mergeCell ref="AT62:AU62"/>
    <mergeCell ref="AV62:AW62"/>
    <mergeCell ref="AX62:AY62"/>
    <mergeCell ref="AD63:AE63"/>
    <mergeCell ref="AF63:AG63"/>
    <mergeCell ref="AH63:AI63"/>
    <mergeCell ref="AJ63:AK63"/>
    <mergeCell ref="AL63:AM63"/>
    <mergeCell ref="AN63:AO63"/>
    <mergeCell ref="AP63:AQ63"/>
    <mergeCell ref="AR63:AS63"/>
    <mergeCell ref="AT63:AU63"/>
    <mergeCell ref="AV63:AW63"/>
    <mergeCell ref="AX63:AY63"/>
    <mergeCell ref="AT65:AU65"/>
    <mergeCell ref="AV65:AW65"/>
    <mergeCell ref="AX65:AY65"/>
    <mergeCell ref="A2:C2"/>
    <mergeCell ref="D2:O3"/>
    <mergeCell ref="P2:AA3"/>
    <mergeCell ref="AK17:AK18"/>
    <mergeCell ref="AL17:AL18"/>
    <mergeCell ref="AM17:AM18"/>
    <mergeCell ref="AD65:AE65"/>
    <mergeCell ref="AF65:AG65"/>
    <mergeCell ref="AH65:AI65"/>
    <mergeCell ref="AJ65:AK65"/>
    <mergeCell ref="AL65:AM65"/>
    <mergeCell ref="AN65:AO65"/>
    <mergeCell ref="AP65:AQ65"/>
    <mergeCell ref="AR65:AS65"/>
    <mergeCell ref="AT64:AU64"/>
    <mergeCell ref="AV64:AW64"/>
    <mergeCell ref="AX64:AY64"/>
    <mergeCell ref="AD64:AE64"/>
    <mergeCell ref="AF64:AG64"/>
    <mergeCell ref="AH64:AI64"/>
    <mergeCell ref="AJ64:AK64"/>
    <mergeCell ref="AL44:AM45"/>
    <mergeCell ref="AN44:AO45"/>
    <mergeCell ref="AP44:AQ45"/>
    <mergeCell ref="AR44:AS45"/>
    <mergeCell ref="AT44:AU45"/>
    <mergeCell ref="AV44:AW45"/>
    <mergeCell ref="AX44:AY45"/>
    <mergeCell ref="X17:X18"/>
    <mergeCell ref="Y17:Y18"/>
    <mergeCell ref="Z17:Z18"/>
    <mergeCell ref="AA17:AA18"/>
    <mergeCell ref="AB17:AB18"/>
    <mergeCell ref="Z44:AA45"/>
    <mergeCell ref="AD44:AE45"/>
    <mergeCell ref="AF44:AG45"/>
    <mergeCell ref="AH44:AI45"/>
    <mergeCell ref="AJ44:AK45"/>
    <mergeCell ref="X44:Y45"/>
    <mergeCell ref="AI17:AI18"/>
    <mergeCell ref="AJ17:AJ18"/>
    <mergeCell ref="AC17:AC18"/>
    <mergeCell ref="AD17:AD18"/>
    <mergeCell ref="AE17:AE18"/>
    <mergeCell ref="AF17:AF18"/>
  </mergeCells>
  <phoneticPr fontId="30"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38508-6B5F-4197-A56D-01B0E6C348D2}">
  <sheetPr>
    <tabColor rgb="FF71C6E8"/>
  </sheetPr>
  <dimension ref="A1:AE28"/>
  <sheetViews>
    <sheetView showGridLines="0" zoomScale="71" zoomScaleNormal="71" workbookViewId="0">
      <pane ySplit="4" topLeftCell="A10" activePane="bottomLeft" state="frozen"/>
      <selection pane="bottomLeft" activeCell="B14" sqref="B14:B15"/>
    </sheetView>
  </sheetViews>
  <sheetFormatPr baseColWidth="10" defaultColWidth="8.6328125" defaultRowHeight="15" customHeight="1"/>
  <cols>
    <col min="1" max="1" width="15.1796875" customWidth="1"/>
    <col min="2" max="2" width="59.6328125" customWidth="1"/>
    <col min="3" max="3" width="26.1796875" customWidth="1"/>
    <col min="4" max="4" width="15.36328125" bestFit="1" customWidth="1"/>
    <col min="5" max="5" width="22.54296875" bestFit="1" customWidth="1"/>
    <col min="6" max="6" width="17.7265625" bestFit="1" customWidth="1"/>
    <col min="7" max="7" width="22.54296875" bestFit="1" customWidth="1"/>
    <col min="8" max="8" width="17.81640625" bestFit="1" customWidth="1"/>
    <col min="9" max="9" width="22.453125" bestFit="1" customWidth="1"/>
    <col min="10" max="10" width="14.1796875" bestFit="1" customWidth="1"/>
    <col min="11" max="11" width="22.453125" bestFit="1" customWidth="1"/>
    <col min="12" max="12" width="14.1796875" bestFit="1" customWidth="1"/>
    <col min="13" max="13" width="22.453125" bestFit="1" customWidth="1"/>
    <col min="14" max="14" width="17.81640625" bestFit="1" customWidth="1"/>
    <col min="15" max="15" width="22.453125" bestFit="1" customWidth="1"/>
    <col min="16" max="16" width="17.81640625" bestFit="1" customWidth="1"/>
    <col min="17" max="17" width="22.453125" bestFit="1" customWidth="1"/>
    <col min="18" max="18" width="17.81640625" bestFit="1" customWidth="1"/>
    <col min="19" max="19" width="22.453125" bestFit="1" customWidth="1"/>
    <col min="20" max="20" width="17.81640625" bestFit="1" customWidth="1"/>
    <col min="21" max="21" width="22.453125" bestFit="1" customWidth="1"/>
    <col min="22" max="22" width="17.81640625" bestFit="1" customWidth="1"/>
    <col min="23" max="23" width="22.453125" bestFit="1" customWidth="1"/>
    <col min="24" max="24" width="14.1796875" bestFit="1" customWidth="1"/>
    <col min="25" max="25" width="22.453125" bestFit="1" customWidth="1"/>
    <col min="26" max="26" width="24.1796875" customWidth="1"/>
  </cols>
  <sheetData>
    <row r="1" spans="1:31" s="664" customFormat="1" ht="100" customHeight="1"/>
    <row r="2" spans="1:31" ht="23.5" customHeight="1">
      <c r="A2" s="685" t="s">
        <v>256</v>
      </c>
      <c r="B2" s="685"/>
      <c r="C2" s="685"/>
      <c r="D2" s="797" t="s">
        <v>530</v>
      </c>
      <c r="E2" s="798"/>
      <c r="F2" s="801" t="s">
        <v>133</v>
      </c>
      <c r="G2" s="802"/>
      <c r="H2" s="807" t="s">
        <v>538</v>
      </c>
      <c r="I2" s="808"/>
      <c r="J2" s="333"/>
      <c r="K2" s="333"/>
      <c r="L2" s="333"/>
      <c r="M2" s="333"/>
      <c r="N2" s="333"/>
      <c r="O2" s="333"/>
      <c r="P2" s="333"/>
      <c r="Q2" s="333"/>
      <c r="R2" s="333"/>
      <c r="S2" s="333"/>
      <c r="T2" s="333"/>
      <c r="U2" s="333"/>
      <c r="V2" s="333"/>
      <c r="W2" s="333"/>
      <c r="X2" s="333"/>
      <c r="Y2" s="333"/>
    </row>
    <row r="3" spans="1:31" ht="18.5">
      <c r="A3" s="665" t="s">
        <v>132</v>
      </c>
      <c r="B3" s="665"/>
      <c r="C3" s="665"/>
      <c r="D3" s="797"/>
      <c r="E3" s="798"/>
      <c r="F3" s="803"/>
      <c r="G3" s="804"/>
      <c r="H3" s="809"/>
      <c r="I3" s="810"/>
      <c r="J3" s="333"/>
      <c r="K3" s="333"/>
      <c r="L3" s="333"/>
      <c r="M3" s="333"/>
      <c r="N3" s="333"/>
      <c r="O3" s="333"/>
      <c r="P3" s="333"/>
      <c r="Q3" s="333"/>
      <c r="R3" s="333"/>
      <c r="S3" s="333"/>
      <c r="T3" s="333"/>
      <c r="U3" s="333"/>
      <c r="V3" s="333"/>
      <c r="W3" s="333"/>
      <c r="X3" s="333"/>
      <c r="Y3" s="333"/>
    </row>
    <row r="4" spans="1:31" ht="29.25" customHeight="1">
      <c r="A4" s="204" t="s">
        <v>134</v>
      </c>
      <c r="B4" s="204" t="s">
        <v>135</v>
      </c>
      <c r="C4" s="204" t="s">
        <v>114</v>
      </c>
      <c r="D4" s="799"/>
      <c r="E4" s="800"/>
      <c r="F4" s="805"/>
      <c r="G4" s="806"/>
      <c r="H4" s="811"/>
      <c r="I4" s="812"/>
      <c r="J4" s="724"/>
      <c r="K4" s="724"/>
      <c r="L4" s="724"/>
      <c r="M4" s="724"/>
      <c r="N4" s="724"/>
      <c r="O4" s="724"/>
      <c r="P4" s="724"/>
      <c r="Q4" s="724"/>
      <c r="R4" s="724"/>
      <c r="S4" s="724"/>
      <c r="T4" s="724"/>
      <c r="U4" s="724"/>
      <c r="V4" s="724"/>
      <c r="W4" s="724"/>
      <c r="X4" s="724"/>
      <c r="Y4" s="724"/>
    </row>
    <row r="5" spans="1:31" ht="30" customHeight="1">
      <c r="A5" s="787" t="s">
        <v>257</v>
      </c>
      <c r="B5" s="788"/>
      <c r="C5" s="789"/>
      <c r="D5" s="32" t="s">
        <v>258</v>
      </c>
      <c r="E5" s="326" t="s">
        <v>259</v>
      </c>
      <c r="F5" s="32" t="s">
        <v>258</v>
      </c>
      <c r="G5" s="326" t="s">
        <v>259</v>
      </c>
      <c r="H5" s="32" t="s">
        <v>258</v>
      </c>
      <c r="I5" s="326" t="s">
        <v>259</v>
      </c>
      <c r="J5" s="334"/>
      <c r="K5" s="334"/>
      <c r="L5" s="334"/>
      <c r="M5" s="334"/>
      <c r="N5" s="334"/>
      <c r="O5" s="334"/>
      <c r="P5" s="334"/>
      <c r="Q5" s="334"/>
      <c r="R5" s="334"/>
      <c r="S5" s="334"/>
      <c r="T5" s="334"/>
      <c r="U5" s="334"/>
      <c r="V5" s="334"/>
      <c r="W5" s="334"/>
      <c r="X5" s="334"/>
      <c r="Y5" s="334"/>
      <c r="Z5" s="11"/>
      <c r="AA5" s="11"/>
      <c r="AB5" s="11"/>
      <c r="AC5" s="11"/>
      <c r="AD5" s="11"/>
      <c r="AE5" s="11"/>
    </row>
    <row r="6" spans="1:31" ht="21" customHeight="1">
      <c r="A6" s="708" t="s">
        <v>260</v>
      </c>
      <c r="B6" s="792" t="s">
        <v>261</v>
      </c>
      <c r="C6" s="205" t="s">
        <v>262</v>
      </c>
      <c r="D6" s="206">
        <v>15441</v>
      </c>
      <c r="E6" s="327">
        <v>81775</v>
      </c>
      <c r="F6" s="206">
        <v>15289.880000000001</v>
      </c>
      <c r="G6" s="327">
        <v>77773.499999999985</v>
      </c>
      <c r="H6" s="451">
        <v>15484</v>
      </c>
      <c r="I6" s="451">
        <v>78399</v>
      </c>
      <c r="J6" s="335"/>
      <c r="K6" s="335"/>
      <c r="L6" s="335"/>
      <c r="M6" s="335"/>
      <c r="N6" s="335"/>
      <c r="O6" s="335"/>
      <c r="P6" s="335"/>
      <c r="Q6" s="335"/>
      <c r="R6" s="335"/>
      <c r="S6" s="335"/>
      <c r="T6" s="335"/>
      <c r="U6" s="335"/>
      <c r="V6" s="335"/>
      <c r="W6" s="335"/>
      <c r="X6" s="335"/>
      <c r="Y6" s="335"/>
      <c r="Z6" s="11"/>
      <c r="AA6" s="11"/>
      <c r="AB6" s="37"/>
      <c r="AC6" s="37"/>
      <c r="AD6" s="11"/>
      <c r="AE6" s="11"/>
    </row>
    <row r="7" spans="1:31" ht="21" customHeight="1">
      <c r="A7" s="708"/>
      <c r="B7" s="792"/>
      <c r="C7" s="205" t="s">
        <v>116</v>
      </c>
      <c r="D7" s="207">
        <v>1</v>
      </c>
      <c r="E7" s="328">
        <v>1</v>
      </c>
      <c r="F7" s="207">
        <v>1</v>
      </c>
      <c r="G7" s="328">
        <v>1</v>
      </c>
      <c r="H7" s="344">
        <v>1</v>
      </c>
      <c r="I7" s="344">
        <v>1</v>
      </c>
      <c r="J7" s="336"/>
      <c r="K7" s="336"/>
      <c r="L7" s="336"/>
      <c r="M7" s="336"/>
      <c r="N7" s="336"/>
      <c r="O7" s="336"/>
      <c r="P7" s="336"/>
      <c r="Q7" s="336"/>
      <c r="R7" s="336"/>
      <c r="S7" s="336"/>
      <c r="T7" s="336"/>
      <c r="U7" s="336"/>
      <c r="V7" s="336"/>
      <c r="W7" s="336"/>
      <c r="X7" s="336"/>
      <c r="Y7" s="336"/>
      <c r="Z7" s="11"/>
      <c r="AA7" s="11"/>
      <c r="AB7" s="38"/>
      <c r="AC7" s="38"/>
      <c r="AD7" s="11"/>
      <c r="AE7" s="11"/>
    </row>
    <row r="8" spans="1:31" ht="21" customHeight="1">
      <c r="A8" s="708"/>
      <c r="B8" s="792" t="s">
        <v>263</v>
      </c>
      <c r="C8" s="205" t="s">
        <v>262</v>
      </c>
      <c r="D8" s="206">
        <v>15441</v>
      </c>
      <c r="E8" s="327">
        <v>81775</v>
      </c>
      <c r="F8" s="208">
        <v>15289.880000000001</v>
      </c>
      <c r="G8" s="329">
        <v>77773.499999999985</v>
      </c>
      <c r="H8" s="451">
        <v>15484</v>
      </c>
      <c r="I8" s="451">
        <v>78399</v>
      </c>
      <c r="J8" s="335"/>
      <c r="K8" s="335"/>
      <c r="L8" s="335"/>
      <c r="M8" s="335"/>
      <c r="N8" s="335"/>
      <c r="O8" s="335"/>
      <c r="P8" s="335"/>
      <c r="Q8" s="335"/>
      <c r="R8" s="335"/>
      <c r="S8" s="335"/>
      <c r="T8" s="335"/>
      <c r="U8" s="335"/>
      <c r="V8" s="335"/>
      <c r="W8" s="335"/>
      <c r="X8" s="335"/>
      <c r="Y8" s="335"/>
      <c r="Z8" s="11"/>
      <c r="AA8" s="11"/>
      <c r="AB8" s="11"/>
      <c r="AC8" s="11"/>
      <c r="AD8" s="11"/>
      <c r="AE8" s="11"/>
    </row>
    <row r="9" spans="1:31" ht="21" customHeight="1">
      <c r="A9" s="708"/>
      <c r="B9" s="792"/>
      <c r="C9" s="205" t="s">
        <v>116</v>
      </c>
      <c r="D9" s="209">
        <v>1</v>
      </c>
      <c r="E9" s="330">
        <v>1</v>
      </c>
      <c r="F9" s="209">
        <v>1</v>
      </c>
      <c r="G9" s="330">
        <v>1</v>
      </c>
      <c r="H9" s="344">
        <v>1</v>
      </c>
      <c r="I9" s="344">
        <v>1</v>
      </c>
      <c r="J9" s="336"/>
      <c r="K9" s="336"/>
      <c r="L9" s="336"/>
      <c r="M9" s="336"/>
      <c r="N9" s="336"/>
      <c r="O9" s="336"/>
      <c r="P9" s="336"/>
      <c r="Q9" s="336"/>
      <c r="R9" s="336"/>
      <c r="S9" s="336"/>
      <c r="T9" s="336"/>
      <c r="U9" s="336"/>
      <c r="V9" s="336"/>
      <c r="W9" s="336"/>
      <c r="X9" s="336"/>
      <c r="Y9" s="336"/>
      <c r="Z9" s="11"/>
      <c r="AA9" s="11"/>
      <c r="AB9" s="11"/>
      <c r="AC9" s="11"/>
      <c r="AD9" s="11"/>
      <c r="AE9" s="11"/>
    </row>
    <row r="10" spans="1:31" ht="21" customHeight="1">
      <c r="A10" s="708"/>
      <c r="B10" s="792" t="s">
        <v>264</v>
      </c>
      <c r="C10" s="205" t="s">
        <v>262</v>
      </c>
      <c r="D10" s="206">
        <v>15441</v>
      </c>
      <c r="E10" s="327">
        <v>81775</v>
      </c>
      <c r="F10" s="210">
        <v>15289.880000000001</v>
      </c>
      <c r="G10" s="331">
        <v>77773.499999999985</v>
      </c>
      <c r="H10" s="451">
        <v>15484</v>
      </c>
      <c r="I10" s="451">
        <v>78399</v>
      </c>
      <c r="J10" s="335"/>
      <c r="K10" s="335"/>
      <c r="L10" s="335"/>
      <c r="M10" s="335"/>
      <c r="N10" s="335"/>
      <c r="O10" s="335"/>
      <c r="P10" s="335"/>
      <c r="Q10" s="335"/>
      <c r="R10" s="335"/>
      <c r="S10" s="335"/>
      <c r="T10" s="335"/>
      <c r="U10" s="335"/>
      <c r="V10" s="335"/>
      <c r="W10" s="335"/>
      <c r="X10" s="335"/>
      <c r="Y10" s="335"/>
      <c r="Z10" s="11"/>
      <c r="AA10" s="11"/>
      <c r="AB10" s="11"/>
      <c r="AC10" s="11"/>
      <c r="AD10" s="11"/>
      <c r="AE10" s="11"/>
    </row>
    <row r="11" spans="1:31" ht="21" customHeight="1">
      <c r="A11" s="708"/>
      <c r="B11" s="792"/>
      <c r="C11" s="205" t="s">
        <v>116</v>
      </c>
      <c r="D11" s="211">
        <v>1</v>
      </c>
      <c r="E11" s="332">
        <v>1</v>
      </c>
      <c r="F11" s="211">
        <v>1</v>
      </c>
      <c r="G11" s="332">
        <v>1</v>
      </c>
      <c r="H11" s="344">
        <v>1</v>
      </c>
      <c r="I11" s="344">
        <v>1</v>
      </c>
      <c r="J11" s="336"/>
      <c r="K11" s="336"/>
      <c r="L11" s="336"/>
      <c r="M11" s="336"/>
      <c r="N11" s="336"/>
      <c r="O11" s="336"/>
      <c r="P11" s="336"/>
      <c r="Q11" s="336"/>
      <c r="R11" s="336"/>
      <c r="S11" s="336"/>
      <c r="T11" s="336"/>
      <c r="U11" s="336"/>
      <c r="V11" s="336"/>
      <c r="W11" s="336"/>
      <c r="X11" s="336"/>
      <c r="Y11" s="336"/>
      <c r="Z11" s="11"/>
      <c r="AA11" s="11"/>
      <c r="AB11" s="11"/>
      <c r="AC11" s="11"/>
      <c r="AD11" s="11"/>
      <c r="AE11" s="11"/>
    </row>
    <row r="12" spans="1:31" s="11" customFormat="1" ht="21" customHeight="1">
      <c r="A12" s="33"/>
      <c r="B12" s="35"/>
      <c r="C12" s="36"/>
      <c r="D12" s="796" t="s">
        <v>428</v>
      </c>
      <c r="E12" s="796"/>
      <c r="F12" s="796"/>
      <c r="G12" s="796"/>
      <c r="H12" s="796"/>
      <c r="I12" s="796"/>
      <c r="J12" s="796"/>
      <c r="K12" s="796"/>
      <c r="L12" s="796"/>
      <c r="M12" s="796"/>
      <c r="N12" s="796"/>
      <c r="O12" s="796"/>
      <c r="P12" s="796"/>
      <c r="Q12" s="796"/>
      <c r="R12" s="796"/>
      <c r="S12" s="796"/>
      <c r="T12" s="796"/>
      <c r="U12" s="796"/>
      <c r="V12" s="796"/>
      <c r="W12" s="796"/>
      <c r="X12" s="796"/>
      <c r="Y12" s="796"/>
    </row>
    <row r="13" spans="1:31" ht="18.5">
      <c r="A13" s="665" t="s">
        <v>95</v>
      </c>
      <c r="B13" s="665"/>
      <c r="C13" s="665"/>
      <c r="D13" s="814">
        <v>2025</v>
      </c>
      <c r="E13" s="699"/>
      <c r="F13" s="813">
        <v>2024</v>
      </c>
      <c r="G13" s="813"/>
      <c r="H13" s="815"/>
      <c r="I13" s="815"/>
      <c r="J13" s="337"/>
      <c r="K13" s="337"/>
      <c r="L13" s="337"/>
      <c r="M13" s="337"/>
      <c r="N13" s="337"/>
      <c r="O13" s="337"/>
      <c r="P13" s="337"/>
      <c r="Q13" s="337"/>
      <c r="R13" s="337"/>
      <c r="S13" s="337"/>
      <c r="T13" s="337"/>
      <c r="U13" s="337"/>
      <c r="V13" s="337"/>
      <c r="W13" s="337"/>
      <c r="X13" s="337"/>
      <c r="Y13" s="337"/>
      <c r="Z13" s="11"/>
    </row>
    <row r="14" spans="1:31" ht="21" customHeight="1">
      <c r="A14" s="779" t="s">
        <v>94</v>
      </c>
      <c r="B14" s="793" t="s">
        <v>265</v>
      </c>
      <c r="C14" s="205" t="s">
        <v>266</v>
      </c>
      <c r="D14" s="825">
        <v>6</v>
      </c>
      <c r="E14" s="831"/>
      <c r="F14" s="816">
        <v>1</v>
      </c>
      <c r="G14" s="816"/>
      <c r="H14" s="795"/>
      <c r="I14" s="795"/>
      <c r="J14" s="795"/>
      <c r="K14" s="795"/>
      <c r="L14" s="794"/>
      <c r="M14" s="794"/>
      <c r="N14" s="794"/>
      <c r="O14" s="794"/>
      <c r="P14" s="794"/>
      <c r="Q14" s="794"/>
      <c r="R14" s="794"/>
      <c r="S14" s="794"/>
      <c r="T14" s="794"/>
      <c r="U14" s="794"/>
      <c r="V14" s="794"/>
      <c r="W14" s="794"/>
      <c r="X14" s="794"/>
      <c r="Y14" s="794"/>
      <c r="Z14" s="11"/>
    </row>
    <row r="15" spans="1:31" ht="21" customHeight="1">
      <c r="A15" s="779"/>
      <c r="B15" s="793"/>
      <c r="C15" s="205" t="s">
        <v>267</v>
      </c>
      <c r="D15" s="825">
        <v>3.4000000000000002E-2</v>
      </c>
      <c r="E15" s="831"/>
      <c r="F15" s="817">
        <v>5.7709367579658203E-3</v>
      </c>
      <c r="G15" s="818"/>
      <c r="H15" s="795"/>
      <c r="I15" s="795"/>
      <c r="J15" s="794"/>
      <c r="K15" s="794"/>
      <c r="L15" s="819"/>
      <c r="M15" s="794"/>
      <c r="N15" s="794"/>
      <c r="O15" s="794"/>
      <c r="P15" s="794"/>
      <c r="Q15" s="794"/>
      <c r="R15" s="794"/>
      <c r="S15" s="794"/>
      <c r="T15" s="794"/>
      <c r="U15" s="794"/>
      <c r="V15" s="794"/>
      <c r="W15" s="794"/>
      <c r="X15" s="794"/>
      <c r="Y15" s="794"/>
      <c r="Z15" s="11"/>
    </row>
    <row r="16" spans="1:31" ht="21" customHeight="1">
      <c r="A16" s="779"/>
      <c r="B16" s="793" t="s">
        <v>268</v>
      </c>
      <c r="C16" s="205" t="s">
        <v>269</v>
      </c>
      <c r="D16" s="825">
        <v>0</v>
      </c>
      <c r="E16" s="831"/>
      <c r="F16" s="824">
        <v>0</v>
      </c>
      <c r="G16" s="824"/>
      <c r="H16" s="827"/>
      <c r="I16" s="827"/>
      <c r="J16" s="794"/>
      <c r="K16" s="794"/>
      <c r="L16" s="794"/>
      <c r="M16" s="794"/>
      <c r="N16" s="794"/>
      <c r="O16" s="794"/>
      <c r="P16" s="794"/>
      <c r="Q16" s="794"/>
      <c r="R16" s="794"/>
      <c r="S16" s="794"/>
      <c r="T16" s="794"/>
      <c r="U16" s="794"/>
      <c r="V16" s="794"/>
      <c r="W16" s="794"/>
      <c r="X16" s="794"/>
      <c r="Y16" s="794"/>
      <c r="Z16" s="11"/>
    </row>
    <row r="17" spans="1:26" ht="21" customHeight="1">
      <c r="A17" s="779"/>
      <c r="B17" s="793"/>
      <c r="C17" s="205" t="s">
        <v>270</v>
      </c>
      <c r="D17" s="825">
        <v>0</v>
      </c>
      <c r="E17" s="831"/>
      <c r="F17" s="824">
        <v>0</v>
      </c>
      <c r="G17" s="824"/>
      <c r="H17" s="827"/>
      <c r="I17" s="827"/>
      <c r="J17" s="794"/>
      <c r="K17" s="794"/>
      <c r="L17" s="794"/>
      <c r="M17" s="794"/>
      <c r="N17" s="794"/>
      <c r="O17" s="794"/>
      <c r="P17" s="794"/>
      <c r="Q17" s="794"/>
      <c r="R17" s="794"/>
      <c r="S17" s="794"/>
      <c r="T17" s="794"/>
      <c r="U17" s="794"/>
      <c r="V17" s="794"/>
      <c r="W17" s="794"/>
      <c r="X17" s="794"/>
      <c r="Y17" s="794"/>
      <c r="Z17" s="11"/>
    </row>
    <row r="18" spans="1:26" ht="21" customHeight="1">
      <c r="A18" s="779"/>
      <c r="B18" s="793" t="s">
        <v>271</v>
      </c>
      <c r="C18" s="205" t="s">
        <v>269</v>
      </c>
      <c r="D18" s="825">
        <v>109</v>
      </c>
      <c r="E18" s="831"/>
      <c r="F18" s="824">
        <f ca="1">SUM(F18:Y18)</f>
        <v>0</v>
      </c>
      <c r="G18" s="824"/>
      <c r="H18" s="795"/>
      <c r="I18" s="795"/>
      <c r="J18" s="794"/>
      <c r="K18" s="794"/>
      <c r="L18" s="794"/>
      <c r="M18" s="794"/>
      <c r="N18" s="794"/>
      <c r="O18" s="794"/>
      <c r="P18" s="794"/>
      <c r="Q18" s="794"/>
      <c r="R18" s="794"/>
      <c r="S18" s="794"/>
      <c r="T18" s="794"/>
      <c r="U18" s="794"/>
      <c r="V18" s="794"/>
      <c r="W18" s="794"/>
      <c r="X18" s="794"/>
      <c r="Y18" s="794"/>
      <c r="Z18" s="11"/>
    </row>
    <row r="19" spans="1:26" ht="21" customHeight="1">
      <c r="A19" s="779"/>
      <c r="B19" s="793"/>
      <c r="C19" s="205" t="s">
        <v>270</v>
      </c>
      <c r="D19" s="825">
        <v>0.61</v>
      </c>
      <c r="E19" s="831"/>
      <c r="F19" s="832">
        <v>0.54246805524878705</v>
      </c>
      <c r="G19" s="832"/>
      <c r="H19" s="795"/>
      <c r="I19" s="795"/>
      <c r="J19" s="819"/>
      <c r="K19" s="794"/>
      <c r="L19" s="794"/>
      <c r="M19" s="794"/>
      <c r="N19" s="794"/>
      <c r="O19" s="794"/>
      <c r="P19" s="819"/>
      <c r="Q19" s="794"/>
      <c r="R19" s="794"/>
      <c r="S19" s="794"/>
      <c r="T19" s="794"/>
      <c r="U19" s="794"/>
      <c r="V19" s="794"/>
      <c r="W19" s="794"/>
      <c r="X19" s="794"/>
      <c r="Y19" s="794"/>
      <c r="Z19" s="11"/>
    </row>
    <row r="20" spans="1:26" ht="21" customHeight="1">
      <c r="A20" s="779"/>
      <c r="B20" s="115" t="s">
        <v>272</v>
      </c>
      <c r="C20" s="205" t="s">
        <v>273</v>
      </c>
      <c r="D20" s="825">
        <v>5.6000000000000001E-2</v>
      </c>
      <c r="E20" s="831"/>
      <c r="F20" s="816">
        <v>173282093</v>
      </c>
      <c r="G20" s="816"/>
      <c r="H20" s="823"/>
      <c r="I20" s="823"/>
      <c r="J20" s="820"/>
      <c r="K20" s="820"/>
      <c r="L20" s="820"/>
      <c r="M20" s="820"/>
      <c r="N20" s="820"/>
      <c r="O20" s="820"/>
      <c r="P20" s="820"/>
      <c r="Q20" s="820"/>
      <c r="R20" s="820"/>
      <c r="S20" s="820"/>
      <c r="T20" s="820"/>
      <c r="U20" s="820"/>
      <c r="V20" s="820"/>
      <c r="W20" s="820"/>
      <c r="X20" s="794"/>
      <c r="Y20" s="794"/>
      <c r="Z20" s="11"/>
    </row>
    <row r="21" spans="1:26" ht="21" customHeight="1">
      <c r="A21" s="665" t="s">
        <v>97</v>
      </c>
      <c r="B21" s="665"/>
      <c r="C21" s="791"/>
      <c r="D21" s="814">
        <v>2025</v>
      </c>
      <c r="E21" s="830"/>
      <c r="F21" s="803">
        <v>2024</v>
      </c>
      <c r="G21" s="804"/>
      <c r="H21" s="809">
        <v>2023</v>
      </c>
      <c r="I21" s="810"/>
      <c r="J21" s="337"/>
      <c r="K21" s="337"/>
      <c r="L21" s="337"/>
      <c r="M21" s="337"/>
      <c r="N21" s="337"/>
      <c r="O21" s="337"/>
      <c r="P21" s="337"/>
      <c r="Q21" s="337"/>
      <c r="R21" s="337"/>
      <c r="S21" s="337"/>
      <c r="T21" s="337"/>
      <c r="U21" s="337"/>
      <c r="V21" s="337"/>
      <c r="W21" s="337"/>
      <c r="X21" s="337"/>
      <c r="Y21" s="337"/>
      <c r="Z21" s="11"/>
    </row>
    <row r="22" spans="1:26" ht="21" customHeight="1">
      <c r="A22" s="689" t="s">
        <v>96</v>
      </c>
      <c r="B22" s="115" t="s">
        <v>274</v>
      </c>
      <c r="C22" s="205" t="s">
        <v>266</v>
      </c>
      <c r="D22" s="825">
        <v>0</v>
      </c>
      <c r="E22" s="826"/>
      <c r="F22" s="821">
        <v>0</v>
      </c>
      <c r="G22" s="822"/>
      <c r="H22" s="833">
        <v>0</v>
      </c>
      <c r="I22" s="833"/>
    </row>
    <row r="23" spans="1:26" ht="39" customHeight="1">
      <c r="A23" s="790"/>
      <c r="B23" s="212" t="s">
        <v>275</v>
      </c>
      <c r="C23" s="339" t="s">
        <v>276</v>
      </c>
      <c r="D23" s="825">
        <v>66</v>
      </c>
      <c r="E23" s="826"/>
      <c r="F23" s="821">
        <v>64</v>
      </c>
      <c r="G23" s="821"/>
      <c r="H23" s="828">
        <v>54</v>
      </c>
      <c r="I23" s="829"/>
    </row>
    <row r="24" spans="1:26" s="24" customFormat="1" ht="27" customHeight="1">
      <c r="A24" s="167" t="s">
        <v>516</v>
      </c>
    </row>
    <row r="25" spans="1:26" ht="15" customHeight="1">
      <c r="A25" s="167" t="s">
        <v>517</v>
      </c>
    </row>
    <row r="26" spans="1:26" ht="15" customHeight="1">
      <c r="A26" s="167" t="s">
        <v>518</v>
      </c>
    </row>
    <row r="27" spans="1:26" ht="15" customHeight="1">
      <c r="A27" s="167" t="s">
        <v>519</v>
      </c>
    </row>
    <row r="28" spans="1:26" ht="15" customHeight="1">
      <c r="A28" s="167" t="s">
        <v>520</v>
      </c>
      <c r="D28" s="8"/>
    </row>
  </sheetData>
  <mergeCells count="116">
    <mergeCell ref="D22:E22"/>
    <mergeCell ref="D23:E23"/>
    <mergeCell ref="H17:I17"/>
    <mergeCell ref="H16:I16"/>
    <mergeCell ref="H23:I23"/>
    <mergeCell ref="D21:E21"/>
    <mergeCell ref="F21:G21"/>
    <mergeCell ref="H21:I21"/>
    <mergeCell ref="D14:E14"/>
    <mergeCell ref="D15:E15"/>
    <mergeCell ref="D16:E16"/>
    <mergeCell ref="D17:E17"/>
    <mergeCell ref="D18:E18"/>
    <mergeCell ref="D20:E20"/>
    <mergeCell ref="D19:E19"/>
    <mergeCell ref="F19:G19"/>
    <mergeCell ref="F16:G16"/>
    <mergeCell ref="H14:I14"/>
    <mergeCell ref="H15:I15"/>
    <mergeCell ref="H22:I22"/>
    <mergeCell ref="V20:W20"/>
    <mergeCell ref="X20:Y20"/>
    <mergeCell ref="A14:A20"/>
    <mergeCell ref="F22:G22"/>
    <mergeCell ref="F23:G23"/>
    <mergeCell ref="L20:M20"/>
    <mergeCell ref="N20:O20"/>
    <mergeCell ref="P20:Q20"/>
    <mergeCell ref="R20:S20"/>
    <mergeCell ref="T20:U20"/>
    <mergeCell ref="X17:Y17"/>
    <mergeCell ref="X18:Y18"/>
    <mergeCell ref="X19:Y19"/>
    <mergeCell ref="F20:G20"/>
    <mergeCell ref="H20:I20"/>
    <mergeCell ref="J20:K20"/>
    <mergeCell ref="T17:U17"/>
    <mergeCell ref="T18:U18"/>
    <mergeCell ref="T19:U19"/>
    <mergeCell ref="L17:M17"/>
    <mergeCell ref="L18:M18"/>
    <mergeCell ref="L19:M19"/>
    <mergeCell ref="F17:G17"/>
    <mergeCell ref="F18:G18"/>
    <mergeCell ref="N19:O19"/>
    <mergeCell ref="H19:I19"/>
    <mergeCell ref="J16:K16"/>
    <mergeCell ref="J17:K17"/>
    <mergeCell ref="J18:K18"/>
    <mergeCell ref="J19:K19"/>
    <mergeCell ref="V16:W16"/>
    <mergeCell ref="V17:W17"/>
    <mergeCell ref="V18:W18"/>
    <mergeCell ref="V19:W19"/>
    <mergeCell ref="P17:Q17"/>
    <mergeCell ref="P18:Q18"/>
    <mergeCell ref="P19:Q19"/>
    <mergeCell ref="R16:S16"/>
    <mergeCell ref="R17:S17"/>
    <mergeCell ref="R18:S18"/>
    <mergeCell ref="R19:S19"/>
    <mergeCell ref="H18:I18"/>
    <mergeCell ref="L16:M16"/>
    <mergeCell ref="P16:Q16"/>
    <mergeCell ref="T16:U16"/>
    <mergeCell ref="N17:O17"/>
    <mergeCell ref="N18:O18"/>
    <mergeCell ref="X16:Y16"/>
    <mergeCell ref="R14:S14"/>
    <mergeCell ref="R15:S15"/>
    <mergeCell ref="T14:U14"/>
    <mergeCell ref="T15:U15"/>
    <mergeCell ref="V14:W14"/>
    <mergeCell ref="V15:W15"/>
    <mergeCell ref="L14:M14"/>
    <mergeCell ref="L15:M15"/>
    <mergeCell ref="N14:O14"/>
    <mergeCell ref="N16:O16"/>
    <mergeCell ref="P15:Q15"/>
    <mergeCell ref="J14:K14"/>
    <mergeCell ref="J15:K15"/>
    <mergeCell ref="D12:Y12"/>
    <mergeCell ref="D2:E4"/>
    <mergeCell ref="F2:G4"/>
    <mergeCell ref="H2:I4"/>
    <mergeCell ref="F13:G13"/>
    <mergeCell ref="D13:E13"/>
    <mergeCell ref="H13:I13"/>
    <mergeCell ref="X14:Y14"/>
    <mergeCell ref="X15:Y15"/>
    <mergeCell ref="F14:G14"/>
    <mergeCell ref="F15:G15"/>
    <mergeCell ref="A1:XFD1"/>
    <mergeCell ref="A2:C2"/>
    <mergeCell ref="A3:C3"/>
    <mergeCell ref="A5:C5"/>
    <mergeCell ref="A22:A23"/>
    <mergeCell ref="A21:C21"/>
    <mergeCell ref="A13:C13"/>
    <mergeCell ref="B6:B7"/>
    <mergeCell ref="B10:B11"/>
    <mergeCell ref="B8:B9"/>
    <mergeCell ref="A6:A11"/>
    <mergeCell ref="B14:B15"/>
    <mergeCell ref="B16:B17"/>
    <mergeCell ref="B18:B19"/>
    <mergeCell ref="V4:W4"/>
    <mergeCell ref="X4:Y4"/>
    <mergeCell ref="P4:Q4"/>
    <mergeCell ref="R4:S4"/>
    <mergeCell ref="T4:U4"/>
    <mergeCell ref="J4:K4"/>
    <mergeCell ref="L4:M4"/>
    <mergeCell ref="N4:O4"/>
    <mergeCell ref="N15:O15"/>
    <mergeCell ref="P14:Q1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8A06-D5D2-4612-A0EA-D975C45A6214}">
  <sheetPr>
    <tabColor rgb="FFB8E8FF"/>
  </sheetPr>
  <dimension ref="A1:Z19"/>
  <sheetViews>
    <sheetView showGridLines="0" zoomScale="61" zoomScaleNormal="61" workbookViewId="0">
      <pane ySplit="4" topLeftCell="A5" activePane="bottomLeft" state="frozen"/>
      <selection pane="bottomLeft" activeCell="L11" sqref="L11"/>
    </sheetView>
  </sheetViews>
  <sheetFormatPr baseColWidth="10" defaultColWidth="8.6328125" defaultRowHeight="15" customHeight="1"/>
  <cols>
    <col min="1" max="1" width="27.90625" bestFit="1" customWidth="1"/>
    <col min="2" max="2" width="109.7265625" style="4" bestFit="1" customWidth="1"/>
    <col min="3" max="3" width="35.54296875" bestFit="1" customWidth="1"/>
    <col min="4" max="4" width="20.453125" bestFit="1" customWidth="1"/>
    <col min="5" max="5" width="35.81640625" bestFit="1" customWidth="1"/>
    <col min="6" max="6" width="23.08984375" bestFit="1" customWidth="1"/>
    <col min="7" max="7" width="23.36328125" bestFit="1" customWidth="1"/>
    <col min="8" max="8" width="25.7265625" bestFit="1" customWidth="1"/>
    <col min="9" max="9" width="24.7265625" bestFit="1" customWidth="1"/>
    <col min="10" max="10" width="28.36328125" bestFit="1" customWidth="1"/>
    <col min="11" max="11" width="16.26953125" bestFit="1" customWidth="1"/>
    <col min="12" max="12" width="11.6328125" bestFit="1" customWidth="1"/>
    <col min="13" max="13" width="15.26953125" bestFit="1" customWidth="1"/>
    <col min="14" max="14" width="16.26953125" bestFit="1" customWidth="1"/>
    <col min="15" max="15" width="13.90625" bestFit="1" customWidth="1"/>
    <col min="25" max="25" width="11.08984375" bestFit="1" customWidth="1"/>
  </cols>
  <sheetData>
    <row r="1" spans="1:26" s="664" customFormat="1" ht="100" customHeight="1"/>
    <row r="2" spans="1:26" ht="35" customHeight="1">
      <c r="A2" s="846" t="s">
        <v>214</v>
      </c>
      <c r="B2" s="847"/>
      <c r="C2" s="847"/>
      <c r="D2" s="847"/>
      <c r="E2" s="847"/>
      <c r="F2" s="847"/>
    </row>
    <row r="3" spans="1:26" ht="35" customHeight="1">
      <c r="A3" s="748" t="s">
        <v>132</v>
      </c>
      <c r="B3" s="748"/>
      <c r="C3" s="748"/>
      <c r="D3" s="844" t="s">
        <v>530</v>
      </c>
      <c r="E3" s="843" t="s">
        <v>133</v>
      </c>
      <c r="F3" s="748" t="s">
        <v>538</v>
      </c>
    </row>
    <row r="4" spans="1:26" ht="49" customHeight="1">
      <c r="A4" s="227" t="s">
        <v>134</v>
      </c>
      <c r="B4" s="227" t="s">
        <v>135</v>
      </c>
      <c r="C4" s="227" t="s">
        <v>114</v>
      </c>
      <c r="D4" s="845"/>
      <c r="E4" s="843"/>
      <c r="F4" s="748"/>
    </row>
    <row r="5" spans="1:26" ht="24" customHeight="1">
      <c r="A5" s="749" t="s">
        <v>23</v>
      </c>
      <c r="B5" s="749"/>
      <c r="C5" s="749"/>
      <c r="D5" s="340"/>
      <c r="E5" s="342"/>
      <c r="F5" s="342"/>
      <c r="G5" s="213"/>
      <c r="H5" s="213"/>
      <c r="I5" s="213"/>
      <c r="J5" s="213"/>
      <c r="K5" s="213"/>
      <c r="L5" s="213"/>
      <c r="M5" s="213"/>
      <c r="N5" s="213"/>
    </row>
    <row r="6" spans="1:26" ht="19.5" customHeight="1">
      <c r="A6" s="835" t="s">
        <v>22</v>
      </c>
      <c r="B6" s="834" t="s">
        <v>216</v>
      </c>
      <c r="C6" s="341" t="s">
        <v>217</v>
      </c>
      <c r="D6" s="338">
        <v>10</v>
      </c>
      <c r="E6" s="343">
        <v>10</v>
      </c>
      <c r="F6" s="343">
        <v>10</v>
      </c>
      <c r="G6" s="213"/>
      <c r="H6" s="213"/>
      <c r="I6" s="213"/>
      <c r="J6" s="213"/>
      <c r="K6" s="213"/>
      <c r="L6" s="213"/>
      <c r="M6" s="213"/>
      <c r="N6" s="213"/>
    </row>
    <row r="7" spans="1:26" ht="20.25" customHeight="1">
      <c r="A7" s="835"/>
      <c r="B7" s="834"/>
      <c r="C7" s="341" t="s">
        <v>218</v>
      </c>
      <c r="D7" s="350">
        <v>1</v>
      </c>
      <c r="E7" s="351">
        <v>1</v>
      </c>
      <c r="F7" s="351">
        <v>1</v>
      </c>
      <c r="G7" s="213"/>
      <c r="H7" s="213"/>
      <c r="I7" s="213"/>
      <c r="J7" s="213"/>
      <c r="K7" s="213"/>
      <c r="L7" s="213"/>
      <c r="M7" s="213"/>
      <c r="N7" s="213"/>
    </row>
    <row r="8" spans="1:26" ht="24" customHeight="1">
      <c r="A8" s="839" t="s">
        <v>25</v>
      </c>
      <c r="B8" s="839"/>
      <c r="C8" s="840"/>
      <c r="D8" s="797" t="s">
        <v>530</v>
      </c>
      <c r="E8" s="797"/>
      <c r="F8" s="797"/>
      <c r="G8" s="797"/>
      <c r="H8" s="797"/>
      <c r="I8" s="797"/>
      <c r="J8" s="797"/>
      <c r="K8" s="797"/>
      <c r="L8" s="797"/>
      <c r="M8" s="797"/>
      <c r="N8" s="797"/>
      <c r="O8" s="837" t="s">
        <v>133</v>
      </c>
      <c r="P8" s="837"/>
      <c r="Q8" s="837"/>
      <c r="R8" s="837"/>
      <c r="S8" s="837"/>
      <c r="T8" s="837"/>
      <c r="U8" s="837"/>
      <c r="V8" s="837"/>
      <c r="W8" s="837"/>
      <c r="X8" s="838"/>
      <c r="Y8" s="348">
        <v>2023</v>
      </c>
    </row>
    <row r="9" spans="1:26" ht="19.5" customHeight="1">
      <c r="A9" s="835" t="s">
        <v>24</v>
      </c>
      <c r="B9" s="841" t="s">
        <v>220</v>
      </c>
      <c r="C9" s="842"/>
      <c r="D9" s="352" t="s">
        <v>136</v>
      </c>
      <c r="E9" s="353" t="s">
        <v>150</v>
      </c>
      <c r="F9" s="353" t="s">
        <v>413</v>
      </c>
      <c r="G9" s="353" t="s">
        <v>151</v>
      </c>
      <c r="H9" s="353" t="s">
        <v>152</v>
      </c>
      <c r="I9" s="353" t="s">
        <v>153</v>
      </c>
      <c r="J9" s="353" t="s">
        <v>154</v>
      </c>
      <c r="K9" s="353" t="s">
        <v>155</v>
      </c>
      <c r="L9" s="353" t="s">
        <v>156</v>
      </c>
      <c r="M9" s="353" t="s">
        <v>157</v>
      </c>
      <c r="N9" s="353" t="s">
        <v>408</v>
      </c>
      <c r="O9" s="216" t="s">
        <v>150</v>
      </c>
      <c r="P9" s="216" t="s">
        <v>413</v>
      </c>
      <c r="Q9" s="216" t="s">
        <v>151</v>
      </c>
      <c r="R9" s="216" t="s">
        <v>152</v>
      </c>
      <c r="S9" s="216" t="s">
        <v>153</v>
      </c>
      <c r="T9" s="216" t="s">
        <v>154</v>
      </c>
      <c r="U9" s="216" t="s">
        <v>155</v>
      </c>
      <c r="V9" s="216" t="s">
        <v>156</v>
      </c>
      <c r="W9" s="216" t="s">
        <v>157</v>
      </c>
      <c r="X9" s="216" t="s">
        <v>408</v>
      </c>
      <c r="Y9" s="349" t="s">
        <v>136</v>
      </c>
    </row>
    <row r="10" spans="1:26" ht="15" customHeight="1">
      <c r="A10" s="835"/>
      <c r="B10" s="834" t="s">
        <v>221</v>
      </c>
      <c r="C10" s="341" t="s">
        <v>219</v>
      </c>
      <c r="D10" s="255">
        <v>9</v>
      </c>
      <c r="E10" s="218" t="s">
        <v>286</v>
      </c>
      <c r="F10" s="218" t="s">
        <v>286</v>
      </c>
      <c r="G10" s="218" t="s">
        <v>286</v>
      </c>
      <c r="H10" s="218" t="s">
        <v>286</v>
      </c>
      <c r="I10" s="218" t="s">
        <v>286</v>
      </c>
      <c r="J10" s="218" t="s">
        <v>286</v>
      </c>
      <c r="K10" s="218" t="s">
        <v>286</v>
      </c>
      <c r="L10" s="218" t="s">
        <v>286</v>
      </c>
      <c r="M10" s="218" t="s">
        <v>286</v>
      </c>
      <c r="N10" s="218" t="s">
        <v>286</v>
      </c>
      <c r="O10" s="217">
        <v>8</v>
      </c>
      <c r="P10" s="218" t="s">
        <v>286</v>
      </c>
      <c r="Q10" s="218" t="s">
        <v>286</v>
      </c>
      <c r="R10" s="218" t="s">
        <v>286</v>
      </c>
      <c r="S10" s="218" t="s">
        <v>286</v>
      </c>
      <c r="T10" s="218" t="s">
        <v>286</v>
      </c>
      <c r="U10" s="218" t="s">
        <v>286</v>
      </c>
      <c r="V10" s="218" t="s">
        <v>286</v>
      </c>
      <c r="W10" s="218" t="s">
        <v>286</v>
      </c>
      <c r="X10" s="218" t="s">
        <v>286</v>
      </c>
      <c r="Y10" s="107">
        <v>8</v>
      </c>
    </row>
    <row r="11" spans="1:26" ht="15" customHeight="1">
      <c r="A11" s="835"/>
      <c r="B11" s="834"/>
      <c r="C11" s="341" t="s">
        <v>218</v>
      </c>
      <c r="D11" s="354">
        <v>1</v>
      </c>
      <c r="E11" s="218" t="s">
        <v>286</v>
      </c>
      <c r="F11" s="218" t="s">
        <v>286</v>
      </c>
      <c r="G11" s="218" t="s">
        <v>286</v>
      </c>
      <c r="H11" s="218" t="s">
        <v>286</v>
      </c>
      <c r="I11" s="218" t="s">
        <v>286</v>
      </c>
      <c r="J11" s="218" t="s">
        <v>286</v>
      </c>
      <c r="K11" s="218" t="s">
        <v>286</v>
      </c>
      <c r="L11" s="218" t="s">
        <v>286</v>
      </c>
      <c r="M11" s="218" t="s">
        <v>286</v>
      </c>
      <c r="N11" s="218" t="s">
        <v>286</v>
      </c>
      <c r="O11" s="219">
        <v>1</v>
      </c>
      <c r="P11" s="220" t="s">
        <v>286</v>
      </c>
      <c r="Q11" s="220" t="s">
        <v>286</v>
      </c>
      <c r="R11" s="220" t="s">
        <v>286</v>
      </c>
      <c r="S11" s="220" t="s">
        <v>286</v>
      </c>
      <c r="T11" s="220" t="s">
        <v>286</v>
      </c>
      <c r="U11" s="220" t="s">
        <v>286</v>
      </c>
      <c r="V11" s="220" t="s">
        <v>286</v>
      </c>
      <c r="W11" s="220" t="s">
        <v>286</v>
      </c>
      <c r="X11" s="220" t="s">
        <v>286</v>
      </c>
      <c r="Y11" s="215">
        <v>1</v>
      </c>
    </row>
    <row r="12" spans="1:26" ht="15" customHeight="1">
      <c r="A12" s="835"/>
      <c r="B12" s="836" t="s">
        <v>472</v>
      </c>
      <c r="C12" s="341" t="s">
        <v>468</v>
      </c>
      <c r="D12" s="255">
        <f>SUM(E12:N12)</f>
        <v>4271</v>
      </c>
      <c r="E12" s="255">
        <v>676</v>
      </c>
      <c r="F12" s="255">
        <v>697</v>
      </c>
      <c r="G12" s="255">
        <v>659</v>
      </c>
      <c r="H12" s="255">
        <v>279</v>
      </c>
      <c r="I12" s="255">
        <v>280</v>
      </c>
      <c r="J12" s="255">
        <v>197</v>
      </c>
      <c r="K12" s="255">
        <v>223</v>
      </c>
      <c r="L12" s="255">
        <v>405</v>
      </c>
      <c r="M12" s="255">
        <v>789</v>
      </c>
      <c r="N12" s="255">
        <v>66</v>
      </c>
      <c r="O12" s="221">
        <v>688</v>
      </c>
      <c r="P12" s="220">
        <v>796</v>
      </c>
      <c r="Q12" s="222">
        <v>697</v>
      </c>
      <c r="R12" s="220">
        <v>278</v>
      </c>
      <c r="S12" s="220">
        <v>290</v>
      </c>
      <c r="T12" s="220">
        <v>196</v>
      </c>
      <c r="U12" s="220">
        <v>258</v>
      </c>
      <c r="V12" s="220">
        <v>467</v>
      </c>
      <c r="W12" s="220">
        <v>1053</v>
      </c>
      <c r="X12" s="220">
        <v>78</v>
      </c>
      <c r="Y12" s="107">
        <v>3782</v>
      </c>
      <c r="Z12" s="185"/>
    </row>
    <row r="13" spans="1:26" ht="15" customHeight="1">
      <c r="A13" s="835"/>
      <c r="B13" s="836"/>
      <c r="C13" s="341" t="s">
        <v>469</v>
      </c>
      <c r="D13" s="255">
        <f>SUM(E13:N13)</f>
        <v>4422</v>
      </c>
      <c r="E13" s="255">
        <v>686</v>
      </c>
      <c r="F13" s="255">
        <v>698</v>
      </c>
      <c r="G13" s="255">
        <v>707</v>
      </c>
      <c r="H13" s="255">
        <v>290</v>
      </c>
      <c r="I13" s="255">
        <v>286</v>
      </c>
      <c r="J13" s="255">
        <v>198</v>
      </c>
      <c r="K13" s="255">
        <v>234</v>
      </c>
      <c r="L13" s="255">
        <v>409</v>
      </c>
      <c r="M13" s="255">
        <v>844</v>
      </c>
      <c r="N13" s="255">
        <v>70</v>
      </c>
      <c r="O13" s="217">
        <v>691</v>
      </c>
      <c r="P13" s="220">
        <v>796</v>
      </c>
      <c r="Q13" s="220">
        <v>697</v>
      </c>
      <c r="R13" s="220">
        <v>278</v>
      </c>
      <c r="S13" s="220">
        <v>290</v>
      </c>
      <c r="T13" s="220">
        <v>196</v>
      </c>
      <c r="U13" s="220">
        <v>258</v>
      </c>
      <c r="V13" s="220">
        <v>468</v>
      </c>
      <c r="W13" s="220">
        <v>1064</v>
      </c>
      <c r="X13" s="220">
        <v>81</v>
      </c>
      <c r="Y13" s="450">
        <v>3789.5791583166333</v>
      </c>
      <c r="Z13" s="185"/>
    </row>
    <row r="14" spans="1:26" ht="15" customHeight="1">
      <c r="A14" s="835"/>
      <c r="B14" s="836"/>
      <c r="C14" s="341" t="s">
        <v>467</v>
      </c>
      <c r="D14" s="255">
        <f>SUM(E14:N14)</f>
        <v>15134</v>
      </c>
      <c r="E14" s="355">
        <v>699</v>
      </c>
      <c r="F14" s="255">
        <v>699</v>
      </c>
      <c r="G14" s="255">
        <v>3853</v>
      </c>
      <c r="H14" s="255">
        <v>1420</v>
      </c>
      <c r="I14" s="255">
        <v>820</v>
      </c>
      <c r="J14" s="255">
        <v>470</v>
      </c>
      <c r="K14" s="255">
        <v>1381</v>
      </c>
      <c r="L14" s="255">
        <v>1554</v>
      </c>
      <c r="M14" s="255">
        <v>3808</v>
      </c>
      <c r="N14" s="255">
        <v>430</v>
      </c>
      <c r="O14" s="223">
        <v>727</v>
      </c>
      <c r="P14" s="220">
        <v>803</v>
      </c>
      <c r="Q14" s="220">
        <v>3985</v>
      </c>
      <c r="R14" s="220">
        <v>1353</v>
      </c>
      <c r="S14" s="220">
        <v>811</v>
      </c>
      <c r="T14" s="220">
        <v>472</v>
      </c>
      <c r="U14" s="220">
        <v>1431</v>
      </c>
      <c r="V14" s="220">
        <v>1447</v>
      </c>
      <c r="W14" s="220">
        <v>3981</v>
      </c>
      <c r="X14" s="220">
        <v>453</v>
      </c>
      <c r="Y14" s="450">
        <f>'Gestión de Personas'!AB8</f>
        <v>15673</v>
      </c>
    </row>
    <row r="15" spans="1:26" ht="15" customHeight="1">
      <c r="A15" s="835"/>
      <c r="B15" s="836"/>
      <c r="C15" s="341" t="s">
        <v>471</v>
      </c>
      <c r="D15" s="356">
        <f>D12/D14</f>
        <v>0.28221223734637241</v>
      </c>
      <c r="E15" s="356">
        <f>E12/E14</f>
        <v>0.96709585121602293</v>
      </c>
      <c r="F15" s="356">
        <f t="shared" ref="F15:N15" si="0">F12/F14</f>
        <v>0.99713876967095849</v>
      </c>
      <c r="G15" s="356">
        <f t="shared" si="0"/>
        <v>0.17103555670905787</v>
      </c>
      <c r="H15" s="356">
        <f t="shared" si="0"/>
        <v>0.19647887323943661</v>
      </c>
      <c r="I15" s="356">
        <f t="shared" si="0"/>
        <v>0.34146341463414637</v>
      </c>
      <c r="J15" s="356">
        <f t="shared" si="0"/>
        <v>0.41914893617021276</v>
      </c>
      <c r="K15" s="356">
        <f t="shared" si="0"/>
        <v>0.16147719044170891</v>
      </c>
      <c r="L15" s="356">
        <f t="shared" si="0"/>
        <v>0.2606177606177606</v>
      </c>
      <c r="M15" s="356">
        <f t="shared" si="0"/>
        <v>0.20719537815126052</v>
      </c>
      <c r="N15" s="356">
        <f t="shared" si="0"/>
        <v>0.15348837209302327</v>
      </c>
      <c r="O15" s="224">
        <f>O12/O14</f>
        <v>0.94635488308115545</v>
      </c>
      <c r="P15" s="225">
        <f t="shared" ref="P15:X15" si="1">P12/P14</f>
        <v>0.99128268991282686</v>
      </c>
      <c r="Q15" s="225">
        <f t="shared" si="1"/>
        <v>0.17490589711417817</v>
      </c>
      <c r="R15" s="225">
        <f t="shared" si="1"/>
        <v>0.20546932742054694</v>
      </c>
      <c r="S15" s="225">
        <f t="shared" si="1"/>
        <v>0.35758323057953145</v>
      </c>
      <c r="T15" s="225">
        <f t="shared" si="1"/>
        <v>0.4152542372881356</v>
      </c>
      <c r="U15" s="225">
        <f t="shared" si="1"/>
        <v>0.18029350104821804</v>
      </c>
      <c r="V15" s="225">
        <f t="shared" si="1"/>
        <v>0.32273669661368348</v>
      </c>
      <c r="W15" s="225">
        <f t="shared" si="1"/>
        <v>0.26450640542577242</v>
      </c>
      <c r="X15" s="225">
        <f t="shared" si="1"/>
        <v>0.17218543046357615</v>
      </c>
      <c r="Y15" s="215">
        <f>Y12/Y14</f>
        <v>0.24130670579978306</v>
      </c>
    </row>
    <row r="16" spans="1:26" ht="15" customHeight="1">
      <c r="A16" s="835"/>
      <c r="B16" s="836"/>
      <c r="C16" s="341" t="s">
        <v>470</v>
      </c>
      <c r="D16" s="356">
        <f>D12/D13</f>
        <v>0.9658525554047942</v>
      </c>
      <c r="E16" s="356">
        <f>E12/E13</f>
        <v>0.98542274052478129</v>
      </c>
      <c r="F16" s="356">
        <f t="shared" ref="F16:N16" si="2">F12/F13</f>
        <v>0.99856733524355301</v>
      </c>
      <c r="G16" s="356">
        <f t="shared" si="2"/>
        <v>0.93210749646393209</v>
      </c>
      <c r="H16" s="356">
        <f t="shared" si="2"/>
        <v>0.96206896551724141</v>
      </c>
      <c r="I16" s="356">
        <f t="shared" si="2"/>
        <v>0.97902097902097907</v>
      </c>
      <c r="J16" s="356">
        <f t="shared" si="2"/>
        <v>0.99494949494949492</v>
      </c>
      <c r="K16" s="356">
        <f t="shared" si="2"/>
        <v>0.95299145299145294</v>
      </c>
      <c r="L16" s="356">
        <f t="shared" si="2"/>
        <v>0.99022004889975546</v>
      </c>
      <c r="M16" s="356">
        <f t="shared" si="2"/>
        <v>0.93483412322274884</v>
      </c>
      <c r="N16" s="356">
        <f t="shared" si="2"/>
        <v>0.94285714285714284</v>
      </c>
      <c r="O16" s="224">
        <f>O12/O13</f>
        <v>0.99565846599131691</v>
      </c>
      <c r="P16" s="225">
        <f t="shared" ref="P16:X16" si="3">P12/P13</f>
        <v>1</v>
      </c>
      <c r="Q16" s="225">
        <f t="shared" si="3"/>
        <v>1</v>
      </c>
      <c r="R16" s="225">
        <f t="shared" si="3"/>
        <v>1</v>
      </c>
      <c r="S16" s="225">
        <f t="shared" si="3"/>
        <v>1</v>
      </c>
      <c r="T16" s="225">
        <f t="shared" si="3"/>
        <v>1</v>
      </c>
      <c r="U16" s="225">
        <f t="shared" si="3"/>
        <v>1</v>
      </c>
      <c r="V16" s="225">
        <f t="shared" si="3"/>
        <v>0.99786324786324787</v>
      </c>
      <c r="W16" s="225">
        <f t="shared" si="3"/>
        <v>0.98966165413533835</v>
      </c>
      <c r="X16" s="225">
        <f t="shared" si="3"/>
        <v>0.96296296296296291</v>
      </c>
      <c r="Y16" s="449">
        <v>0.998</v>
      </c>
    </row>
    <row r="17" spans="1:14" ht="24" customHeight="1">
      <c r="A17" s="749" t="s">
        <v>28</v>
      </c>
      <c r="B17" s="749"/>
      <c r="C17" s="749"/>
      <c r="D17" s="347">
        <v>2025</v>
      </c>
      <c r="E17" s="481">
        <v>2024</v>
      </c>
      <c r="F17" s="479">
        <v>2023</v>
      </c>
      <c r="G17" s="213"/>
      <c r="H17" s="213"/>
      <c r="I17" s="213"/>
      <c r="J17" s="213"/>
      <c r="K17" s="213"/>
      <c r="L17" s="213"/>
      <c r="M17" s="213"/>
      <c r="N17" s="213"/>
    </row>
    <row r="18" spans="1:14" ht="62.25" customHeight="1">
      <c r="A18" s="214" t="s">
        <v>222</v>
      </c>
      <c r="B18" s="226" t="s">
        <v>223</v>
      </c>
      <c r="C18" s="341" t="s">
        <v>224</v>
      </c>
      <c r="D18" s="345">
        <v>0</v>
      </c>
      <c r="E18" s="343">
        <f>[1]Compliance!$H$41</f>
        <v>0</v>
      </c>
      <c r="F18" s="346">
        <v>0</v>
      </c>
      <c r="G18" s="213"/>
      <c r="H18" s="213"/>
      <c r="I18" s="213"/>
      <c r="J18" s="213"/>
      <c r="K18" s="213"/>
      <c r="L18" s="213"/>
      <c r="M18" s="213"/>
      <c r="N18" s="213"/>
    </row>
    <row r="19" spans="1:14" ht="15" customHeight="1">
      <c r="E19" s="11"/>
    </row>
  </sheetData>
  <mergeCells count="17">
    <mergeCell ref="A1:XFD1"/>
    <mergeCell ref="E3:E4"/>
    <mergeCell ref="D3:D4"/>
    <mergeCell ref="A2:F2"/>
    <mergeCell ref="F3:F4"/>
    <mergeCell ref="A3:C3"/>
    <mergeCell ref="O8:X8"/>
    <mergeCell ref="D8:N8"/>
    <mergeCell ref="A17:C17"/>
    <mergeCell ref="B10:B11"/>
    <mergeCell ref="A8:C8"/>
    <mergeCell ref="B9:C9"/>
    <mergeCell ref="B6:B7"/>
    <mergeCell ref="A6:A7"/>
    <mergeCell ref="A5:C5"/>
    <mergeCell ref="B12:B16"/>
    <mergeCell ref="A9:A1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E225F-F600-436E-95B5-59478F207E49}">
  <sheetPr>
    <tabColor rgb="FF71C6E8"/>
  </sheetPr>
  <dimension ref="A1:E24"/>
  <sheetViews>
    <sheetView showGridLines="0" zoomScale="60" zoomScaleNormal="97" workbookViewId="0">
      <pane ySplit="4" topLeftCell="A13" activePane="bottomLeft" state="frozen"/>
      <selection pane="bottomLeft" activeCell="G17" sqref="G17"/>
    </sheetView>
  </sheetViews>
  <sheetFormatPr baseColWidth="10" defaultColWidth="8.6328125" defaultRowHeight="14.5"/>
  <cols>
    <col min="1" max="1" width="14" bestFit="1" customWidth="1"/>
    <col min="2" max="2" width="63" customWidth="1"/>
    <col min="3" max="3" width="15.1796875" customWidth="1"/>
    <col min="4" max="4" width="14.453125" customWidth="1"/>
    <col min="5" max="5" width="12.1796875" bestFit="1" customWidth="1"/>
  </cols>
  <sheetData>
    <row r="1" spans="1:5" s="664" customFormat="1" ht="100" customHeight="1"/>
    <row r="2" spans="1:5" ht="35" customHeight="1">
      <c r="A2" s="773" t="s">
        <v>225</v>
      </c>
      <c r="B2" s="774"/>
      <c r="C2" s="774"/>
      <c r="D2" s="774"/>
      <c r="E2" s="774"/>
    </row>
    <row r="3" spans="1:5" ht="18.5">
      <c r="A3" s="748" t="s">
        <v>132</v>
      </c>
      <c r="B3" s="748"/>
      <c r="C3" s="748"/>
      <c r="D3" s="766" t="s">
        <v>530</v>
      </c>
      <c r="E3" s="813" t="s">
        <v>133</v>
      </c>
    </row>
    <row r="4" spans="1:5" ht="18.5">
      <c r="A4" s="71" t="s">
        <v>134</v>
      </c>
      <c r="B4" s="71" t="s">
        <v>135</v>
      </c>
      <c r="C4" s="71" t="s">
        <v>114</v>
      </c>
      <c r="D4" s="766"/>
      <c r="E4" s="813"/>
    </row>
    <row r="5" spans="1:5" ht="18.5">
      <c r="A5" s="753" t="s">
        <v>19</v>
      </c>
      <c r="B5" s="753"/>
      <c r="C5" s="753"/>
      <c r="D5" s="411"/>
      <c r="E5" s="411"/>
    </row>
    <row r="6" spans="1:5">
      <c r="A6" s="749" t="s">
        <v>18</v>
      </c>
      <c r="B6" s="137" t="s">
        <v>226</v>
      </c>
      <c r="C6" s="413" t="s">
        <v>227</v>
      </c>
      <c r="D6" s="497">
        <v>18250</v>
      </c>
      <c r="E6" s="414">
        <v>17506</v>
      </c>
    </row>
    <row r="7" spans="1:5">
      <c r="A7" s="749"/>
      <c r="B7" s="137" t="s">
        <v>421</v>
      </c>
      <c r="C7" s="413" t="s">
        <v>227</v>
      </c>
      <c r="D7" s="497">
        <v>3191</v>
      </c>
      <c r="E7" s="414">
        <v>2568</v>
      </c>
    </row>
    <row r="8" spans="1:5">
      <c r="A8" s="749"/>
      <c r="B8" s="137" t="s">
        <v>228</v>
      </c>
      <c r="C8" s="413" t="s">
        <v>227</v>
      </c>
      <c r="D8" s="498">
        <v>11899</v>
      </c>
      <c r="E8" s="414">
        <v>11067</v>
      </c>
    </row>
    <row r="9" spans="1:5">
      <c r="A9" s="749"/>
      <c r="B9" s="137" t="s">
        <v>229</v>
      </c>
      <c r="C9" s="413" t="s">
        <v>227</v>
      </c>
      <c r="D9" s="498">
        <v>1610</v>
      </c>
      <c r="E9" s="414">
        <v>1772</v>
      </c>
    </row>
    <row r="10" spans="1:5">
      <c r="A10" s="749"/>
      <c r="B10" s="137" t="s">
        <v>230</v>
      </c>
      <c r="C10" s="413" t="s">
        <v>227</v>
      </c>
      <c r="D10" s="498">
        <v>5072</v>
      </c>
      <c r="E10" s="414">
        <v>4792</v>
      </c>
    </row>
    <row r="11" spans="1:5">
      <c r="A11" s="749"/>
      <c r="B11" s="137" t="s">
        <v>231</v>
      </c>
      <c r="C11" s="413" t="s">
        <v>227</v>
      </c>
      <c r="D11" s="497">
        <v>1778</v>
      </c>
      <c r="E11" s="414">
        <v>1534</v>
      </c>
    </row>
    <row r="12" spans="1:5">
      <c r="A12" s="749"/>
      <c r="B12" s="137" t="s">
        <v>232</v>
      </c>
      <c r="C12" s="413" t="s">
        <v>227</v>
      </c>
      <c r="D12" s="499">
        <v>25.64</v>
      </c>
      <c r="E12" s="414">
        <v>17.37</v>
      </c>
    </row>
    <row r="13" spans="1:5" ht="18.5">
      <c r="A13" s="753" t="s">
        <v>233</v>
      </c>
      <c r="B13" s="753"/>
      <c r="C13" s="753"/>
      <c r="D13" s="412"/>
      <c r="E13" s="412"/>
    </row>
    <row r="14" spans="1:5">
      <c r="A14" s="749" t="s">
        <v>234</v>
      </c>
      <c r="B14" s="136" t="s">
        <v>235</v>
      </c>
      <c r="C14" s="136" t="s">
        <v>116</v>
      </c>
      <c r="D14" s="357">
        <v>0.21</v>
      </c>
      <c r="E14" s="358">
        <v>0.2</v>
      </c>
    </row>
    <row r="15" spans="1:5">
      <c r="A15" s="749"/>
      <c r="B15" s="136" t="s">
        <v>236</v>
      </c>
      <c r="C15" s="136" t="s">
        <v>116</v>
      </c>
      <c r="D15" s="357">
        <v>0.214</v>
      </c>
      <c r="E15" s="358">
        <v>0.21</v>
      </c>
    </row>
    <row r="16" spans="1:5">
      <c r="A16" s="749"/>
      <c r="B16" s="136" t="s">
        <v>237</v>
      </c>
      <c r="C16" s="136" t="s">
        <v>116</v>
      </c>
      <c r="D16" s="357">
        <v>0.377</v>
      </c>
      <c r="E16" s="358">
        <v>0.39</v>
      </c>
    </row>
    <row r="17" spans="1:5">
      <c r="A17" s="749"/>
      <c r="B17" s="136" t="s">
        <v>238</v>
      </c>
      <c r="C17" s="136" t="s">
        <v>116</v>
      </c>
      <c r="D17" s="357">
        <v>0.108</v>
      </c>
      <c r="E17" s="358">
        <v>0.11</v>
      </c>
    </row>
    <row r="18" spans="1:5">
      <c r="A18" s="749"/>
      <c r="B18" s="136" t="s">
        <v>239</v>
      </c>
      <c r="C18" s="136" t="s">
        <v>116</v>
      </c>
      <c r="D18" s="357">
        <v>9.0999999999999998E-2</v>
      </c>
      <c r="E18" s="358">
        <v>0.1</v>
      </c>
    </row>
    <row r="19" spans="1:5" ht="18.5">
      <c r="A19" s="849" t="s">
        <v>240</v>
      </c>
      <c r="B19" s="850"/>
      <c r="C19" s="851"/>
      <c r="D19" s="477"/>
      <c r="E19" s="411"/>
    </row>
    <row r="20" spans="1:5">
      <c r="A20" s="848" t="s">
        <v>409</v>
      </c>
      <c r="B20" s="447" t="s">
        <v>236</v>
      </c>
      <c r="C20" s="447" t="s">
        <v>116</v>
      </c>
      <c r="D20" s="478">
        <v>0.08</v>
      </c>
      <c r="E20" s="448">
        <v>0.28000000000000003</v>
      </c>
    </row>
    <row r="21" spans="1:5">
      <c r="A21" s="848"/>
      <c r="B21" s="447" t="s">
        <v>237</v>
      </c>
      <c r="C21" s="447" t="s">
        <v>116</v>
      </c>
      <c r="D21" s="478">
        <v>0.08</v>
      </c>
      <c r="E21" s="448">
        <v>0.04</v>
      </c>
    </row>
    <row r="22" spans="1:5">
      <c r="A22" s="848"/>
      <c r="B22" s="447" t="s">
        <v>238</v>
      </c>
      <c r="C22" s="447" t="s">
        <v>116</v>
      </c>
      <c r="D22" s="478">
        <v>0.17</v>
      </c>
      <c r="E22" s="448">
        <v>0.26</v>
      </c>
    </row>
    <row r="23" spans="1:5">
      <c r="A23" s="848"/>
      <c r="B23" s="447" t="s">
        <v>239</v>
      </c>
      <c r="C23" s="447" t="s">
        <v>116</v>
      </c>
      <c r="D23" s="478">
        <v>0.67</v>
      </c>
      <c r="E23" s="448">
        <v>0.42</v>
      </c>
    </row>
    <row r="24" spans="1:5">
      <c r="B24" s="277"/>
    </row>
  </sheetData>
  <mergeCells count="11">
    <mergeCell ref="A20:A23"/>
    <mergeCell ref="A19:C19"/>
    <mergeCell ref="A2:E2"/>
    <mergeCell ref="A1:XFD1"/>
    <mergeCell ref="A6:A12"/>
    <mergeCell ref="A3:C3"/>
    <mergeCell ref="A14:A18"/>
    <mergeCell ref="A5:C5"/>
    <mergeCell ref="A13:C13"/>
    <mergeCell ref="E3:E4"/>
    <mergeCell ref="D3:D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8923F-BC80-4B69-A305-EFCAAF179164}">
  <sheetPr>
    <tabColor rgb="FF71C6E8"/>
  </sheetPr>
  <dimension ref="A1:U30"/>
  <sheetViews>
    <sheetView showGridLines="0" zoomScale="67" zoomScaleNormal="67" workbookViewId="0">
      <pane ySplit="1" topLeftCell="A2" activePane="bottomLeft" state="frozen"/>
      <selection pane="bottomLeft" activeCell="D8" sqref="D8"/>
    </sheetView>
  </sheetViews>
  <sheetFormatPr baseColWidth="10" defaultColWidth="8.6328125" defaultRowHeight="15" customHeight="1"/>
  <cols>
    <col min="1" max="1" width="16.453125" customWidth="1"/>
    <col min="2" max="2" width="54.81640625" style="4" customWidth="1"/>
    <col min="3" max="3" width="18.1796875" customWidth="1"/>
    <col min="4" max="4" width="20.6328125" customWidth="1"/>
    <col min="5" max="5" width="22.1796875" bestFit="1" customWidth="1"/>
    <col min="6" max="8" width="20.453125" customWidth="1"/>
    <col min="9" max="10" width="20.6328125" customWidth="1"/>
    <col min="11" max="14" width="20.453125" customWidth="1"/>
    <col min="15" max="15" width="11.08984375" bestFit="1" customWidth="1"/>
    <col min="16" max="16" width="16.08984375" bestFit="1" customWidth="1"/>
    <col min="17" max="17" width="21.453125" bestFit="1" customWidth="1"/>
    <col min="18" max="18" width="12.1796875" bestFit="1" customWidth="1"/>
    <col min="19" max="19" width="13.26953125" bestFit="1" customWidth="1"/>
    <col min="20" max="20" width="12.90625" bestFit="1" customWidth="1"/>
    <col min="21" max="21" width="13.26953125" bestFit="1" customWidth="1"/>
  </cols>
  <sheetData>
    <row r="1" spans="1:21" s="664" customFormat="1" ht="100" customHeight="1"/>
    <row r="2" spans="1:21" ht="19.5" customHeight="1">
      <c r="A2" s="7"/>
      <c r="B2" s="5"/>
      <c r="C2" s="6"/>
    </row>
    <row r="3" spans="1:21" ht="19.5" customHeight="1">
      <c r="A3" s="7"/>
      <c r="B3" s="5"/>
      <c r="C3" s="6"/>
    </row>
    <row r="4" spans="1:21" ht="19.5" customHeight="1">
      <c r="A4" s="28" t="s">
        <v>253</v>
      </c>
      <c r="B4" s="869" t="s">
        <v>411</v>
      </c>
      <c r="C4" s="723"/>
      <c r="D4" s="723"/>
      <c r="E4" s="723"/>
      <c r="F4" s="723"/>
      <c r="G4" s="723"/>
      <c r="H4" s="723"/>
      <c r="I4" s="723"/>
      <c r="J4" s="723"/>
      <c r="K4" s="723"/>
      <c r="L4" s="723"/>
      <c r="M4" s="723"/>
      <c r="N4" s="723"/>
      <c r="O4" s="723"/>
      <c r="P4" s="723"/>
      <c r="Q4" s="723"/>
      <c r="R4" s="723"/>
      <c r="S4" s="723"/>
      <c r="T4" s="723"/>
      <c r="U4" s="723"/>
    </row>
    <row r="5" spans="1:21" ht="19.5" customHeight="1">
      <c r="A5" s="861" t="s">
        <v>132</v>
      </c>
      <c r="B5" s="861"/>
      <c r="C5" s="862"/>
      <c r="D5" s="863" t="s">
        <v>530</v>
      </c>
      <c r="E5" s="864"/>
      <c r="F5" s="864"/>
      <c r="G5" s="864"/>
      <c r="H5" s="864"/>
      <c r="I5" s="865"/>
      <c r="J5" s="858" t="s">
        <v>133</v>
      </c>
      <c r="K5" s="859"/>
      <c r="L5" s="859"/>
      <c r="M5" s="859"/>
      <c r="N5" s="859"/>
      <c r="O5" s="860"/>
      <c r="P5" s="866" t="s">
        <v>538</v>
      </c>
      <c r="Q5" s="867"/>
      <c r="R5" s="867"/>
      <c r="S5" s="867"/>
      <c r="T5" s="867"/>
      <c r="U5" s="868"/>
    </row>
    <row r="6" spans="1:21" ht="19.5" customHeight="1">
      <c r="A6" s="230" t="s">
        <v>134</v>
      </c>
      <c r="B6" s="230" t="s">
        <v>135</v>
      </c>
      <c r="C6" s="230" t="s">
        <v>114</v>
      </c>
      <c r="D6" s="360" t="s">
        <v>406</v>
      </c>
      <c r="E6" s="360" t="s">
        <v>412</v>
      </c>
      <c r="F6" s="360" t="s">
        <v>155</v>
      </c>
      <c r="G6" s="360" t="s">
        <v>156</v>
      </c>
      <c r="H6" s="360" t="s">
        <v>408</v>
      </c>
      <c r="I6" s="360" t="s">
        <v>157</v>
      </c>
      <c r="J6" s="19" t="s">
        <v>406</v>
      </c>
      <c r="K6" s="19" t="s">
        <v>412</v>
      </c>
      <c r="L6" s="19" t="s">
        <v>155</v>
      </c>
      <c r="M6" s="19" t="s">
        <v>156</v>
      </c>
      <c r="N6" s="19" t="s">
        <v>408</v>
      </c>
      <c r="O6" s="19" t="s">
        <v>157</v>
      </c>
      <c r="P6" s="363" t="s">
        <v>406</v>
      </c>
      <c r="Q6" s="363" t="s">
        <v>412</v>
      </c>
      <c r="R6" s="363" t="s">
        <v>155</v>
      </c>
      <c r="S6" s="363" t="s">
        <v>156</v>
      </c>
      <c r="T6" s="363" t="s">
        <v>408</v>
      </c>
      <c r="U6" s="363" t="s">
        <v>157</v>
      </c>
    </row>
    <row r="7" spans="1:21" ht="15" customHeight="1">
      <c r="A7" s="857" t="s">
        <v>255</v>
      </c>
      <c r="B7" s="857"/>
      <c r="C7" s="857"/>
      <c r="D7" s="58"/>
      <c r="E7" s="59"/>
      <c r="F7" s="59"/>
      <c r="G7" s="59"/>
      <c r="H7" s="59"/>
      <c r="I7" s="59"/>
      <c r="J7" s="58"/>
      <c r="K7" s="59"/>
      <c r="L7" s="59"/>
      <c r="M7" s="59"/>
      <c r="N7" s="59"/>
      <c r="O7" s="59"/>
      <c r="P7" s="58"/>
      <c r="Q7" s="59"/>
      <c r="R7" s="59"/>
      <c r="S7" s="59"/>
      <c r="T7" s="59"/>
      <c r="U7" s="59"/>
    </row>
    <row r="8" spans="1:21" s="213" customFormat="1" ht="15" customHeight="1">
      <c r="A8" s="104" t="s">
        <v>409</v>
      </c>
      <c r="B8" s="233" t="s">
        <v>147</v>
      </c>
      <c r="C8" s="136" t="s">
        <v>191</v>
      </c>
      <c r="D8" s="500">
        <f>SUM(E8:I8)</f>
        <v>25639679</v>
      </c>
      <c r="E8" s="627">
        <v>10264122</v>
      </c>
      <c r="F8" s="627">
        <v>5285948</v>
      </c>
      <c r="G8" s="627">
        <v>4956909</v>
      </c>
      <c r="H8" s="627">
        <v>2425443</v>
      </c>
      <c r="I8" s="627">
        <v>2707257</v>
      </c>
      <c r="J8" s="441">
        <v>17369500</v>
      </c>
      <c r="K8" s="234">
        <v>10379600</v>
      </c>
      <c r="L8" s="234">
        <v>263700</v>
      </c>
      <c r="M8" s="234">
        <v>4017900</v>
      </c>
      <c r="N8" s="234">
        <v>957500</v>
      </c>
      <c r="O8" s="440">
        <v>1750800</v>
      </c>
      <c r="P8" s="415">
        <v>14734217</v>
      </c>
      <c r="Q8" s="415">
        <v>6898073</v>
      </c>
      <c r="R8" s="415">
        <v>81690</v>
      </c>
      <c r="S8" s="415">
        <v>5593122</v>
      </c>
      <c r="T8" s="415">
        <v>673243</v>
      </c>
      <c r="U8" s="415">
        <v>1488089</v>
      </c>
    </row>
    <row r="9" spans="1:21" ht="15" customHeight="1">
      <c r="A9" s="50" t="s">
        <v>473</v>
      </c>
    </row>
    <row r="10" spans="1:21" ht="15" customHeight="1">
      <c r="A10" s="50"/>
    </row>
    <row r="11" spans="1:21" ht="15" customHeight="1">
      <c r="A11" s="235" t="s">
        <v>134</v>
      </c>
      <c r="B11" s="235" t="s">
        <v>135</v>
      </c>
      <c r="C11" s="235" t="s">
        <v>114</v>
      </c>
      <c r="D11" s="361" t="s">
        <v>406</v>
      </c>
      <c r="E11" s="361" t="s">
        <v>412</v>
      </c>
      <c r="F11" s="361" t="s">
        <v>155</v>
      </c>
      <c r="G11" s="361" t="s">
        <v>156</v>
      </c>
      <c r="H11" s="361" t="s">
        <v>408</v>
      </c>
      <c r="I11" s="361" t="s">
        <v>157</v>
      </c>
      <c r="J11" s="168" t="s">
        <v>406</v>
      </c>
      <c r="K11" s="168" t="s">
        <v>412</v>
      </c>
      <c r="L11" s="168" t="s">
        <v>155</v>
      </c>
      <c r="M11" s="168" t="s">
        <v>156</v>
      </c>
      <c r="N11" s="168" t="s">
        <v>408</v>
      </c>
      <c r="O11" s="168" t="s">
        <v>157</v>
      </c>
      <c r="P11" s="362" t="s">
        <v>406</v>
      </c>
      <c r="Q11" s="362" t="s">
        <v>412</v>
      </c>
      <c r="R11" s="362" t="s">
        <v>155</v>
      </c>
      <c r="S11" s="362" t="s">
        <v>156</v>
      </c>
      <c r="T11" s="362" t="s">
        <v>408</v>
      </c>
      <c r="U11" s="362" t="s">
        <v>157</v>
      </c>
    </row>
    <row r="12" spans="1:21" ht="15" customHeight="1">
      <c r="A12" s="665" t="s">
        <v>474</v>
      </c>
      <c r="B12" s="665"/>
      <c r="C12" s="665"/>
      <c r="D12" s="59"/>
      <c r="E12" s="59"/>
      <c r="F12" s="59"/>
      <c r="G12" s="59"/>
      <c r="H12" s="59"/>
      <c r="I12" s="59"/>
      <c r="J12" s="31"/>
      <c r="K12" s="31"/>
      <c r="L12" s="31"/>
      <c r="M12" s="31"/>
      <c r="N12" s="31"/>
      <c r="O12" s="31"/>
      <c r="P12" s="31"/>
      <c r="Q12" s="31"/>
      <c r="R12" s="31"/>
      <c r="S12" s="31"/>
      <c r="T12" s="31"/>
      <c r="U12" s="31"/>
    </row>
    <row r="13" spans="1:21" s="213" customFormat="1" ht="15" customHeight="1">
      <c r="A13" s="852" t="s">
        <v>110</v>
      </c>
      <c r="B13" s="236" t="s">
        <v>475</v>
      </c>
      <c r="C13" s="205" t="s">
        <v>215</v>
      </c>
      <c r="D13" s="624">
        <f>SUM(E13:I13)</f>
        <v>1298627200</v>
      </c>
      <c r="E13" s="624">
        <v>556228000</v>
      </c>
      <c r="F13" s="624">
        <v>86760000</v>
      </c>
      <c r="G13" s="624">
        <v>160152000</v>
      </c>
      <c r="H13" s="624">
        <v>223120000</v>
      </c>
      <c r="I13" s="624">
        <v>272367200</v>
      </c>
      <c r="J13" s="442">
        <f>SUM(K13:O13)</f>
        <v>1100000000</v>
      </c>
      <c r="K13" s="238">
        <v>350000000</v>
      </c>
      <c r="L13" s="198">
        <v>80000000</v>
      </c>
      <c r="M13" s="237">
        <v>200000000</v>
      </c>
      <c r="N13" s="198">
        <v>180000000</v>
      </c>
      <c r="O13" s="198">
        <v>290000000</v>
      </c>
      <c r="P13" s="237">
        <f>SUM(Q13:U13)</f>
        <v>1000000000</v>
      </c>
      <c r="Q13" s="625">
        <v>350000000</v>
      </c>
      <c r="R13" s="625">
        <v>80000000</v>
      </c>
      <c r="S13" s="625">
        <v>200000000</v>
      </c>
      <c r="T13" s="625">
        <v>120000000</v>
      </c>
      <c r="U13" s="625">
        <v>250000000</v>
      </c>
    </row>
    <row r="14" spans="1:21" s="213" customFormat="1" ht="15" customHeight="1">
      <c r="A14" s="853"/>
      <c r="B14" s="630" t="s">
        <v>476</v>
      </c>
      <c r="C14" s="205" t="s">
        <v>114</v>
      </c>
      <c r="D14" s="624">
        <f t="shared" ref="D14:D15" si="0">SUM(E14:I14)</f>
        <v>50</v>
      </c>
      <c r="E14" s="626">
        <v>15</v>
      </c>
      <c r="F14" s="626">
        <v>4</v>
      </c>
      <c r="G14" s="626">
        <v>6</v>
      </c>
      <c r="H14" s="626">
        <v>9</v>
      </c>
      <c r="I14" s="626">
        <v>16</v>
      </c>
      <c r="J14" s="441">
        <f t="shared" ref="J14:J15" si="1">SUM(K14:O14)</f>
        <v>49</v>
      </c>
      <c r="K14" s="231">
        <v>16</v>
      </c>
      <c r="L14" s="232">
        <v>8</v>
      </c>
      <c r="M14" s="232">
        <v>8</v>
      </c>
      <c r="N14" s="231">
        <v>10</v>
      </c>
      <c r="O14" s="232">
        <v>7</v>
      </c>
      <c r="P14" s="231">
        <f t="shared" ref="P14:P15" si="2">SUM(Q14:U14)</f>
        <v>41</v>
      </c>
      <c r="Q14" s="231">
        <v>9</v>
      </c>
      <c r="R14" s="232">
        <v>7</v>
      </c>
      <c r="S14" s="232">
        <v>8</v>
      </c>
      <c r="T14" s="231">
        <v>9</v>
      </c>
      <c r="U14" s="232">
        <v>8</v>
      </c>
    </row>
    <row r="15" spans="1:21" s="213" customFormat="1" ht="15" customHeight="1">
      <c r="A15" s="853"/>
      <c r="B15" s="233" t="s">
        <v>477</v>
      </c>
      <c r="C15" s="629" t="s">
        <v>114</v>
      </c>
      <c r="D15" s="624">
        <f t="shared" si="0"/>
        <v>1003</v>
      </c>
      <c r="E15" s="626">
        <v>300</v>
      </c>
      <c r="F15" s="626">
        <v>80</v>
      </c>
      <c r="G15" s="626">
        <v>125</v>
      </c>
      <c r="H15" s="626">
        <v>195</v>
      </c>
      <c r="I15" s="626">
        <v>303</v>
      </c>
      <c r="J15" s="441">
        <f t="shared" si="1"/>
        <v>994</v>
      </c>
      <c r="K15" s="234">
        <v>350</v>
      </c>
      <c r="L15" s="234">
        <v>162</v>
      </c>
      <c r="M15" s="234">
        <v>164</v>
      </c>
      <c r="N15" s="234">
        <v>163</v>
      </c>
      <c r="O15" s="234">
        <v>155</v>
      </c>
      <c r="P15" s="231">
        <f t="shared" si="2"/>
        <v>1435</v>
      </c>
      <c r="Q15" s="234">
        <v>315</v>
      </c>
      <c r="R15" s="234">
        <v>245</v>
      </c>
      <c r="S15" s="234">
        <v>280</v>
      </c>
      <c r="T15" s="234">
        <v>315</v>
      </c>
      <c r="U15" s="234">
        <v>280</v>
      </c>
    </row>
    <row r="16" spans="1:21" s="213" customFormat="1" ht="15" customHeight="1">
      <c r="B16" s="628"/>
      <c r="J16" s="191"/>
    </row>
    <row r="17" spans="1:10" ht="35" customHeight="1">
      <c r="A17" s="872" t="s">
        <v>241</v>
      </c>
      <c r="B17" s="873"/>
      <c r="C17" s="873"/>
      <c r="D17" s="873"/>
      <c r="E17" s="873"/>
      <c r="F17" s="873"/>
      <c r="J17" s="11"/>
    </row>
    <row r="18" spans="1:10" ht="23.5" customHeight="1">
      <c r="A18" s="854" t="s">
        <v>132</v>
      </c>
      <c r="B18" s="854"/>
      <c r="C18" s="854"/>
      <c r="D18" s="855" t="s">
        <v>133</v>
      </c>
      <c r="E18" s="870" t="s">
        <v>133</v>
      </c>
      <c r="F18" s="871" t="s">
        <v>538</v>
      </c>
      <c r="J18" s="11"/>
    </row>
    <row r="19" spans="1:10" ht="14.5">
      <c r="A19" s="239" t="s">
        <v>134</v>
      </c>
      <c r="B19" s="239" t="s">
        <v>135</v>
      </c>
      <c r="C19" s="239" t="s">
        <v>114</v>
      </c>
      <c r="D19" s="855"/>
      <c r="E19" s="870"/>
      <c r="F19" s="871"/>
    </row>
    <row r="20" spans="1:10" ht="18.5">
      <c r="A20" s="856" t="s">
        <v>6</v>
      </c>
      <c r="B20" s="856"/>
      <c r="C20" s="856"/>
      <c r="D20" s="856"/>
    </row>
    <row r="21" spans="1:10" ht="38.25" customHeight="1">
      <c r="A21" s="240" t="s">
        <v>100</v>
      </c>
      <c r="B21" s="241" t="s">
        <v>242</v>
      </c>
      <c r="C21" s="241" t="s">
        <v>243</v>
      </c>
      <c r="D21" s="242">
        <f>'[1]DDHH y laborales'!$H$12</f>
        <v>0</v>
      </c>
      <c r="E21" s="242">
        <f>'[1]DDHH y laborales'!$H$12</f>
        <v>0</v>
      </c>
      <c r="F21" s="242">
        <f>'[1]DDHH y laborales'!$H$12</f>
        <v>0</v>
      </c>
    </row>
    <row r="22" spans="1:10" ht="18.5">
      <c r="A22" s="874" t="s">
        <v>244</v>
      </c>
      <c r="B22" s="875"/>
      <c r="C22" s="875"/>
      <c r="D22" s="875"/>
      <c r="E22" s="875"/>
      <c r="F22" s="875"/>
    </row>
    <row r="23" spans="1:10" ht="35.25" customHeight="1">
      <c r="A23" s="240" t="s">
        <v>102</v>
      </c>
      <c r="B23" s="241" t="s">
        <v>245</v>
      </c>
      <c r="C23" s="241" t="s">
        <v>116</v>
      </c>
      <c r="D23" s="242">
        <f>[1]Comunidades!$H$6</f>
        <v>0</v>
      </c>
      <c r="E23" s="242">
        <f>[1]Comunidades!$H$6</f>
        <v>0</v>
      </c>
      <c r="F23" s="242">
        <f>[1]Comunidades!$H$6</f>
        <v>0</v>
      </c>
    </row>
    <row r="24" spans="1:10" ht="18.5">
      <c r="A24" s="874" t="s">
        <v>246</v>
      </c>
      <c r="B24" s="875"/>
      <c r="C24" s="875"/>
      <c r="D24" s="875"/>
      <c r="E24" s="875"/>
      <c r="F24" s="875"/>
    </row>
    <row r="25" spans="1:10" ht="38.25" customHeight="1">
      <c r="A25" s="240" t="s">
        <v>104</v>
      </c>
      <c r="B25" s="241" t="s">
        <v>247</v>
      </c>
      <c r="C25" s="241" t="s">
        <v>116</v>
      </c>
      <c r="D25" s="242">
        <f>[1]Comunidades!$H$13</f>
        <v>0</v>
      </c>
      <c r="E25" s="242">
        <f>[1]Comunidades!$H$13</f>
        <v>0</v>
      </c>
      <c r="F25" s="242">
        <f>[1]Comunidades!$H$13</f>
        <v>0</v>
      </c>
    </row>
    <row r="26" spans="1:10" ht="18.5">
      <c r="A26" s="874" t="s">
        <v>248</v>
      </c>
      <c r="B26" s="875"/>
      <c r="C26" s="875"/>
      <c r="D26" s="875"/>
      <c r="E26" s="875"/>
      <c r="F26" s="875"/>
    </row>
    <row r="27" spans="1:10" ht="36" customHeight="1">
      <c r="A27" s="876" t="s">
        <v>106</v>
      </c>
      <c r="B27" s="877" t="s">
        <v>491</v>
      </c>
      <c r="C27" s="241" t="s">
        <v>249</v>
      </c>
      <c r="D27" s="242">
        <v>0</v>
      </c>
      <c r="E27" s="242">
        <v>0</v>
      </c>
      <c r="F27" s="242">
        <v>0</v>
      </c>
    </row>
    <row r="28" spans="1:10" ht="29.25" customHeight="1">
      <c r="A28" s="876"/>
      <c r="B28" s="877"/>
      <c r="C28" s="241" t="s">
        <v>250</v>
      </c>
      <c r="D28" s="242">
        <v>0</v>
      </c>
      <c r="E28" s="242">
        <v>0</v>
      </c>
      <c r="F28" s="242">
        <v>0</v>
      </c>
    </row>
    <row r="29" spans="1:10" ht="18.5">
      <c r="A29" s="874" t="s">
        <v>251</v>
      </c>
      <c r="B29" s="875"/>
      <c r="C29" s="875"/>
      <c r="D29" s="875"/>
      <c r="E29" s="875"/>
      <c r="F29" s="875"/>
    </row>
    <row r="30" spans="1:10" ht="50.25" customHeight="1">
      <c r="A30" s="240" t="s">
        <v>108</v>
      </c>
      <c r="B30" s="241" t="s">
        <v>252</v>
      </c>
      <c r="C30" s="241" t="s">
        <v>116</v>
      </c>
      <c r="D30" s="243">
        <v>1</v>
      </c>
      <c r="E30" s="243">
        <v>1</v>
      </c>
      <c r="F30" s="243">
        <v>1</v>
      </c>
    </row>
  </sheetData>
  <mergeCells count="21">
    <mergeCell ref="E18:E19"/>
    <mergeCell ref="F18:F19"/>
    <mergeCell ref="A17:F17"/>
    <mergeCell ref="A29:F29"/>
    <mergeCell ref="A26:F26"/>
    <mergeCell ref="A24:F24"/>
    <mergeCell ref="A22:F22"/>
    <mergeCell ref="A27:A28"/>
    <mergeCell ref="B27:B28"/>
    <mergeCell ref="A7:C7"/>
    <mergeCell ref="A1:XFD1"/>
    <mergeCell ref="J5:O5"/>
    <mergeCell ref="A5:C5"/>
    <mergeCell ref="D5:I5"/>
    <mergeCell ref="P5:U5"/>
    <mergeCell ref="B4:U4"/>
    <mergeCell ref="A12:C12"/>
    <mergeCell ref="A13:A15"/>
    <mergeCell ref="A18:C18"/>
    <mergeCell ref="D18:D19"/>
    <mergeCell ref="A20:D20"/>
  </mergeCells>
  <phoneticPr fontId="30"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DB0AC-9292-489B-8BAD-914A929A597A}">
  <sheetPr>
    <tabColor rgb="FFB4DDE1"/>
  </sheetPr>
  <dimension ref="A1:BL84"/>
  <sheetViews>
    <sheetView showGridLines="0" zoomScale="64" zoomScaleNormal="64" workbookViewId="0">
      <pane ySplit="4" topLeftCell="A5" activePane="bottomLeft" state="frozen"/>
      <selection pane="bottomLeft" activeCell="B14" sqref="B14"/>
    </sheetView>
  </sheetViews>
  <sheetFormatPr baseColWidth="10" defaultColWidth="8.6328125" defaultRowHeight="14.5" outlineLevelRow="1"/>
  <cols>
    <col min="1" max="1" width="26.36328125" bestFit="1" customWidth="1"/>
    <col min="2" max="2" width="80.54296875" style="13" customWidth="1"/>
    <col min="3" max="3" width="12.7265625" bestFit="1" customWidth="1"/>
    <col min="4" max="4" width="13.36328125" style="13" customWidth="1"/>
    <col min="5" max="5" width="11.36328125" style="13" customWidth="1"/>
    <col min="6" max="6" width="11.90625" style="13" customWidth="1"/>
    <col min="7" max="7" width="11.36328125" customWidth="1"/>
    <col min="8" max="8" width="11.90625" customWidth="1"/>
    <col min="9" max="9" width="12.54296875" customWidth="1"/>
    <col min="10" max="10" width="11.90625" customWidth="1"/>
    <col min="11" max="11" width="12.453125" customWidth="1"/>
    <col min="12" max="12" width="13.1796875" customWidth="1"/>
    <col min="13" max="13" width="11.90625" customWidth="1"/>
    <col min="14" max="14" width="12.453125" customWidth="1"/>
    <col min="15" max="15" width="13.1796875" customWidth="1"/>
    <col min="16" max="16" width="11.90625" customWidth="1"/>
    <col min="17" max="17" width="12.453125" customWidth="1"/>
    <col min="18" max="18" width="13.1796875" customWidth="1"/>
    <col min="19" max="19" width="11.90625" customWidth="1"/>
    <col min="20" max="20" width="12.453125" customWidth="1"/>
    <col min="21" max="21" width="13.1796875" customWidth="1"/>
    <col min="22" max="22" width="11.90625" customWidth="1"/>
    <col min="23" max="23" width="8.6328125" customWidth="1"/>
    <col min="24" max="24" width="12.453125" customWidth="1"/>
    <col min="25" max="25" width="12.36328125" customWidth="1"/>
    <col min="26" max="26" width="13" customWidth="1"/>
    <col min="27" max="27" width="13.7265625" customWidth="1"/>
    <col min="28" max="28" width="12.54296875" customWidth="1"/>
    <col min="29" max="29" width="8.6328125" customWidth="1"/>
    <col min="30" max="30" width="13.7265625" customWidth="1"/>
    <col min="31" max="31" width="20" customWidth="1"/>
    <col min="32" max="32" width="12.453125" bestFit="1" customWidth="1"/>
    <col min="33" max="33" width="13.08984375" bestFit="1" customWidth="1"/>
    <col min="34" max="41" width="8.6328125" customWidth="1"/>
    <col min="42" max="42" width="13.08984375" bestFit="1" customWidth="1"/>
    <col min="43" max="50" width="8.6328125" customWidth="1"/>
    <col min="51" max="51" width="13.08984375" bestFit="1" customWidth="1"/>
    <col min="52" max="56" width="8.6328125" customWidth="1"/>
    <col min="57" max="57" width="13.08984375" bestFit="1" customWidth="1"/>
    <col min="58" max="58" width="8.6328125" customWidth="1"/>
    <col min="59" max="59" width="20.36328125" bestFit="1" customWidth="1"/>
  </cols>
  <sheetData>
    <row r="1" spans="1:62" s="664" customFormat="1"/>
    <row r="2" spans="1:62" ht="18.5">
      <c r="A2" s="685" t="s">
        <v>373</v>
      </c>
      <c r="B2" s="685"/>
      <c r="C2" s="685"/>
      <c r="D2" s="685"/>
      <c r="E2" s="685"/>
      <c r="F2" s="685"/>
      <c r="G2" s="685"/>
      <c r="H2" s="685"/>
      <c r="I2" s="685"/>
      <c r="J2" s="685"/>
      <c r="K2" s="685"/>
      <c r="L2" s="685"/>
    </row>
    <row r="3" spans="1:62" ht="18.5">
      <c r="A3" s="665" t="s">
        <v>132</v>
      </c>
      <c r="B3" s="665"/>
      <c r="C3" s="665"/>
      <c r="D3" s="19" t="s">
        <v>133</v>
      </c>
      <c r="E3" s="19"/>
      <c r="F3" s="19"/>
      <c r="G3" s="19"/>
      <c r="H3" s="19"/>
      <c r="I3" s="19"/>
      <c r="J3" s="19"/>
      <c r="K3" s="19"/>
      <c r="L3" s="19"/>
    </row>
    <row r="4" spans="1:62" s="11" customFormat="1" ht="64.5" customHeight="1">
      <c r="A4" s="39"/>
      <c r="B4" s="39"/>
      <c r="C4" s="39"/>
      <c r="D4" s="41"/>
      <c r="E4" s="41"/>
      <c r="F4" s="41"/>
      <c r="G4" s="41"/>
      <c r="H4" s="41"/>
      <c r="I4" s="41"/>
      <c r="J4" s="41"/>
      <c r="K4" s="41"/>
      <c r="L4" s="41"/>
      <c r="M4"/>
      <c r="BJ4" s="34"/>
    </row>
    <row r="6" spans="1:62" s="11" customFormat="1" ht="18.5" customHeight="1">
      <c r="A6" s="878" t="s">
        <v>134</v>
      </c>
      <c r="B6" s="878" t="s">
        <v>135</v>
      </c>
      <c r="C6" s="878" t="s">
        <v>114</v>
      </c>
      <c r="D6" s="880" t="s">
        <v>530</v>
      </c>
      <c r="E6" s="881"/>
      <c r="F6" s="881"/>
      <c r="G6" s="881"/>
      <c r="H6" s="881"/>
      <c r="I6" s="881"/>
      <c r="J6" s="881"/>
      <c r="K6" s="881"/>
      <c r="L6" s="881"/>
      <c r="M6" s="881"/>
      <c r="N6" s="881"/>
      <c r="O6" s="881"/>
      <c r="P6" s="881"/>
      <c r="Q6" s="881"/>
      <c r="R6" s="881"/>
      <c r="S6" s="881"/>
      <c r="T6" s="881"/>
      <c r="U6" s="881"/>
      <c r="V6" s="881"/>
      <c r="W6" s="881"/>
      <c r="X6" s="881"/>
      <c r="Y6" s="881"/>
      <c r="Z6" s="881"/>
      <c r="AA6" s="881"/>
      <c r="AB6" s="881"/>
      <c r="AC6" s="881"/>
      <c r="AD6" s="881"/>
      <c r="AE6" s="881"/>
      <c r="AF6" s="882" t="s">
        <v>133</v>
      </c>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883">
        <v>2023</v>
      </c>
      <c r="BI6" s="883"/>
      <c r="BJ6" s="883"/>
    </row>
    <row r="7" spans="1:62" ht="18.5">
      <c r="A7" s="879"/>
      <c r="B7" s="879"/>
      <c r="C7" s="879"/>
      <c r="D7" s="884" t="s">
        <v>136</v>
      </c>
      <c r="E7" s="884"/>
      <c r="F7" s="884"/>
      <c r="G7" s="884" t="s">
        <v>152</v>
      </c>
      <c r="H7" s="884"/>
      <c r="I7" s="884"/>
      <c r="J7" s="885" t="s">
        <v>153</v>
      </c>
      <c r="K7" s="885"/>
      <c r="L7" s="885"/>
      <c r="M7" s="885" t="s">
        <v>151</v>
      </c>
      <c r="N7" s="885"/>
      <c r="O7" s="885"/>
      <c r="P7" s="885" t="s">
        <v>154</v>
      </c>
      <c r="Q7" s="885"/>
      <c r="R7" s="885"/>
      <c r="S7" s="885" t="s">
        <v>155</v>
      </c>
      <c r="T7" s="885"/>
      <c r="U7" s="885"/>
      <c r="V7" s="884" t="s">
        <v>156</v>
      </c>
      <c r="W7" s="884"/>
      <c r="X7" s="884"/>
      <c r="Y7" s="884" t="s">
        <v>408</v>
      </c>
      <c r="Z7" s="884"/>
      <c r="AA7" s="884"/>
      <c r="AB7" s="884" t="s">
        <v>157</v>
      </c>
      <c r="AC7" s="884"/>
      <c r="AD7" s="884"/>
      <c r="AE7" s="589" t="s">
        <v>429</v>
      </c>
      <c r="AF7" s="886" t="s">
        <v>136</v>
      </c>
      <c r="AG7" s="886"/>
      <c r="AH7" s="886"/>
      <c r="AI7" s="886" t="s">
        <v>152</v>
      </c>
      <c r="AJ7" s="886"/>
      <c r="AK7" s="886"/>
      <c r="AL7" s="887" t="s">
        <v>153</v>
      </c>
      <c r="AM7" s="887"/>
      <c r="AN7" s="887"/>
      <c r="AO7" s="887" t="s">
        <v>151</v>
      </c>
      <c r="AP7" s="887"/>
      <c r="AQ7" s="887"/>
      <c r="AR7" s="887" t="s">
        <v>154</v>
      </c>
      <c r="AS7" s="887"/>
      <c r="AT7" s="887"/>
      <c r="AU7" s="887" t="s">
        <v>155</v>
      </c>
      <c r="AV7" s="887"/>
      <c r="AW7" s="887"/>
      <c r="AX7" s="886" t="s">
        <v>156</v>
      </c>
      <c r="AY7" s="886"/>
      <c r="AZ7" s="886"/>
      <c r="BA7" s="886" t="s">
        <v>408</v>
      </c>
      <c r="BB7" s="886"/>
      <c r="BC7" s="886"/>
      <c r="BD7" s="886" t="s">
        <v>157</v>
      </c>
      <c r="BE7" s="886"/>
      <c r="BF7" s="886"/>
      <c r="BG7" s="590" t="s">
        <v>429</v>
      </c>
      <c r="BH7" s="888" t="s">
        <v>136</v>
      </c>
      <c r="BI7" s="888"/>
      <c r="BJ7" s="888"/>
    </row>
    <row r="8" spans="1:62" s="89" customFormat="1">
      <c r="A8" s="889" t="s">
        <v>430</v>
      </c>
      <c r="B8" s="889"/>
      <c r="C8" s="889"/>
      <c r="D8" s="890"/>
      <c r="E8" s="890"/>
      <c r="F8" s="890"/>
      <c r="G8" s="890"/>
      <c r="H8" s="890"/>
      <c r="I8" s="890"/>
      <c r="J8" s="890"/>
      <c r="K8" s="890"/>
      <c r="L8" s="890"/>
      <c r="M8" s="890"/>
      <c r="N8" s="890"/>
      <c r="O8" s="890"/>
      <c r="P8" s="890"/>
      <c r="Q8" s="890"/>
      <c r="R8" s="890"/>
      <c r="S8" s="890"/>
      <c r="T8" s="890"/>
      <c r="U8" s="890"/>
      <c r="V8" s="890"/>
      <c r="W8" s="890"/>
      <c r="X8" s="890"/>
      <c r="Y8" s="890"/>
      <c r="Z8" s="890"/>
      <c r="AA8" s="890"/>
      <c r="AB8" s="890"/>
      <c r="AC8" s="890"/>
      <c r="AD8" s="890"/>
      <c r="AE8" s="597"/>
      <c r="AF8" s="890"/>
      <c r="AG8" s="890"/>
      <c r="AH8" s="890"/>
      <c r="AI8" s="890"/>
      <c r="AJ8" s="890"/>
      <c r="AK8" s="890"/>
      <c r="AL8" s="890"/>
      <c r="AM8" s="890"/>
      <c r="AN8" s="890"/>
      <c r="AO8" s="890"/>
      <c r="AP8" s="890"/>
      <c r="AQ8" s="890"/>
      <c r="AR8" s="890"/>
      <c r="AS8" s="890"/>
      <c r="AT8" s="890"/>
      <c r="AU8" s="890"/>
      <c r="AV8" s="890"/>
      <c r="AW8" s="890"/>
      <c r="AX8" s="890"/>
      <c r="AY8" s="890"/>
      <c r="AZ8" s="890"/>
      <c r="BA8" s="890"/>
      <c r="BB8" s="890"/>
      <c r="BC8" s="890"/>
      <c r="BD8" s="890"/>
      <c r="BE8" s="890"/>
      <c r="BF8" s="890"/>
      <c r="BG8" s="597"/>
      <c r="BH8" s="890"/>
      <c r="BI8" s="890"/>
      <c r="BJ8" s="890"/>
    </row>
    <row r="9" spans="1:62" s="89" customFormat="1">
      <c r="A9" s="691" t="s">
        <v>431</v>
      </c>
      <c r="B9" s="891" t="s">
        <v>423</v>
      </c>
      <c r="C9" s="891"/>
      <c r="D9" s="892"/>
      <c r="E9" s="892"/>
      <c r="F9" s="892"/>
      <c r="G9" s="892"/>
      <c r="H9" s="892"/>
      <c r="I9" s="892"/>
      <c r="J9" s="892"/>
      <c r="K9" s="892"/>
      <c r="L9" s="892"/>
      <c r="M9" s="892"/>
      <c r="N9" s="892"/>
      <c r="O9" s="892"/>
      <c r="P9" s="892"/>
      <c r="Q9" s="892"/>
      <c r="R9" s="892"/>
      <c r="S9" s="892"/>
      <c r="T9" s="892"/>
      <c r="U9" s="892"/>
      <c r="V9" s="892"/>
      <c r="W9" s="892"/>
      <c r="X9" s="892"/>
      <c r="Y9" s="892"/>
      <c r="Z9" s="892"/>
      <c r="AA9" s="892"/>
      <c r="AB9" s="892"/>
      <c r="AC9" s="892"/>
      <c r="AD9" s="892"/>
      <c r="AE9" s="598"/>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598"/>
      <c r="BH9" s="892"/>
      <c r="BI9" s="892"/>
      <c r="BJ9" s="892"/>
    </row>
    <row r="10" spans="1:62" s="89" customFormat="1">
      <c r="A10" s="691"/>
      <c r="B10" s="570" t="s">
        <v>605</v>
      </c>
      <c r="C10" s="893" t="s">
        <v>278</v>
      </c>
      <c r="D10" s="894">
        <f>SUM(P10:AE10)</f>
        <v>93656</v>
      </c>
      <c r="E10" s="894"/>
      <c r="F10" s="894"/>
      <c r="G10" s="895"/>
      <c r="H10" s="895"/>
      <c r="I10" s="895"/>
      <c r="J10" s="895"/>
      <c r="K10" s="895"/>
      <c r="L10" s="895"/>
      <c r="M10" s="895"/>
      <c r="N10" s="895"/>
      <c r="O10" s="895"/>
      <c r="P10" s="895"/>
      <c r="Q10" s="895"/>
      <c r="R10" s="895"/>
      <c r="S10" s="896"/>
      <c r="T10" s="896"/>
      <c r="U10" s="896"/>
      <c r="V10" s="894">
        <v>18169</v>
      </c>
      <c r="W10" s="894"/>
      <c r="X10" s="894"/>
      <c r="Y10" s="894"/>
      <c r="Z10" s="894"/>
      <c r="AA10" s="894"/>
      <c r="AB10" s="894">
        <v>75487</v>
      </c>
      <c r="AC10" s="894"/>
      <c r="AD10" s="894"/>
      <c r="AE10" s="572"/>
      <c r="AF10" s="894">
        <f>SUM(AR10:BD10)</f>
        <v>117401.22174201827</v>
      </c>
      <c r="AG10" s="894"/>
      <c r="AH10" s="894"/>
      <c r="AI10" s="895">
        <v>0</v>
      </c>
      <c r="AJ10" s="895"/>
      <c r="AK10" s="895"/>
      <c r="AL10" s="895">
        <v>0</v>
      </c>
      <c r="AM10" s="895"/>
      <c r="AN10" s="895"/>
      <c r="AO10" s="895">
        <v>0</v>
      </c>
      <c r="AP10" s="895"/>
      <c r="AQ10" s="895"/>
      <c r="AR10" s="895">
        <v>0</v>
      </c>
      <c r="AS10" s="895"/>
      <c r="AT10" s="895"/>
      <c r="AU10" s="896">
        <v>0</v>
      </c>
      <c r="AV10" s="896"/>
      <c r="AW10" s="896"/>
      <c r="AX10" s="894">
        <v>24810.13136872726</v>
      </c>
      <c r="AY10" s="894"/>
      <c r="AZ10" s="894"/>
      <c r="BA10" s="894">
        <v>0</v>
      </c>
      <c r="BB10" s="894"/>
      <c r="BC10" s="894"/>
      <c r="BD10" s="894">
        <v>92591.090373291008</v>
      </c>
      <c r="BE10" s="894"/>
      <c r="BF10" s="894"/>
      <c r="BG10" s="572">
        <v>0</v>
      </c>
      <c r="BH10" s="894">
        <v>89740</v>
      </c>
      <c r="BI10" s="894"/>
      <c r="BJ10" s="894"/>
    </row>
    <row r="11" spans="1:62" s="89" customFormat="1">
      <c r="A11" s="691"/>
      <c r="B11" s="570" t="s">
        <v>425</v>
      </c>
      <c r="C11" s="893"/>
      <c r="D11" s="894">
        <f>SUM(P11:AE11)</f>
        <v>39920</v>
      </c>
      <c r="E11" s="894"/>
      <c r="F11" s="894"/>
      <c r="G11" s="895"/>
      <c r="H11" s="895"/>
      <c r="I11" s="895"/>
      <c r="J11" s="895"/>
      <c r="K11" s="895"/>
      <c r="L11" s="895"/>
      <c r="M11" s="895">
        <v>14469</v>
      </c>
      <c r="N11" s="895"/>
      <c r="O11" s="895"/>
      <c r="P11" s="895"/>
      <c r="Q11" s="895"/>
      <c r="R11" s="895"/>
      <c r="S11" s="896">
        <v>13569</v>
      </c>
      <c r="T11" s="896"/>
      <c r="U11" s="896"/>
      <c r="V11" s="894">
        <v>6681</v>
      </c>
      <c r="W11" s="894"/>
      <c r="X11" s="894"/>
      <c r="Y11" s="894">
        <v>9</v>
      </c>
      <c r="Z11" s="894"/>
      <c r="AA11" s="894"/>
      <c r="AB11" s="894">
        <v>1261</v>
      </c>
      <c r="AC11" s="894"/>
      <c r="AD11" s="894"/>
      <c r="AE11" s="573">
        <v>18400</v>
      </c>
      <c r="AF11" s="894">
        <f>SUM(AR11:BG11)</f>
        <v>35805.992168237302</v>
      </c>
      <c r="AG11" s="894"/>
      <c r="AH11" s="894"/>
      <c r="AI11" s="895">
        <v>0</v>
      </c>
      <c r="AJ11" s="895"/>
      <c r="AK11" s="895"/>
      <c r="AL11" s="895">
        <v>0</v>
      </c>
      <c r="AM11" s="895"/>
      <c r="AN11" s="895"/>
      <c r="AO11" s="895">
        <v>14861.996031250001</v>
      </c>
      <c r="AP11" s="895"/>
      <c r="AQ11" s="895"/>
      <c r="AR11" s="895">
        <v>0</v>
      </c>
      <c r="AS11" s="895"/>
      <c r="AT11" s="895"/>
      <c r="AU11" s="896">
        <v>6513.2616289062489</v>
      </c>
      <c r="AV11" s="896"/>
      <c r="AW11" s="896"/>
      <c r="AX11" s="894">
        <v>9232.2008768310534</v>
      </c>
      <c r="AY11" s="894"/>
      <c r="AZ11" s="894"/>
      <c r="BA11" s="894">
        <v>4.7980999999999989</v>
      </c>
      <c r="BB11" s="894"/>
      <c r="BC11" s="894"/>
      <c r="BD11" s="894">
        <v>1264.896</v>
      </c>
      <c r="BE11" s="894"/>
      <c r="BF11" s="894"/>
      <c r="BG11" s="572">
        <v>18790.8355625</v>
      </c>
      <c r="BH11" s="894">
        <f>SUM(BT11:CI11)</f>
        <v>0</v>
      </c>
      <c r="BI11" s="894"/>
      <c r="BJ11" s="894"/>
    </row>
    <row r="12" spans="1:62" s="89" customFormat="1">
      <c r="A12" s="691"/>
      <c r="B12" s="574" t="s">
        <v>147</v>
      </c>
      <c r="C12" s="575"/>
      <c r="D12" s="900">
        <f>D11+D10</f>
        <v>133576</v>
      </c>
      <c r="E12" s="900"/>
      <c r="F12" s="900"/>
      <c r="G12" s="900">
        <f>G11+G10</f>
        <v>0</v>
      </c>
      <c r="H12" s="900"/>
      <c r="I12" s="900"/>
      <c r="J12" s="900">
        <f>J11+J10</f>
        <v>0</v>
      </c>
      <c r="K12" s="900"/>
      <c r="L12" s="900"/>
      <c r="M12" s="900">
        <f>M11+M10</f>
        <v>14469</v>
      </c>
      <c r="N12" s="900"/>
      <c r="O12" s="900"/>
      <c r="P12" s="900">
        <f>P11+P10</f>
        <v>0</v>
      </c>
      <c r="Q12" s="900"/>
      <c r="R12" s="900"/>
      <c r="S12" s="900">
        <f>S11+S10</f>
        <v>13569</v>
      </c>
      <c r="T12" s="900"/>
      <c r="U12" s="900"/>
      <c r="V12" s="900">
        <f>V11+V10</f>
        <v>24850</v>
      </c>
      <c r="W12" s="900"/>
      <c r="X12" s="900"/>
      <c r="Y12" s="900">
        <f>Y11+Y10</f>
        <v>9</v>
      </c>
      <c r="Z12" s="900"/>
      <c r="AA12" s="900"/>
      <c r="AB12" s="900">
        <f>AB11+AB10</f>
        <v>76748</v>
      </c>
      <c r="AC12" s="900"/>
      <c r="AD12" s="900"/>
      <c r="AE12" s="576">
        <f>AE11+AE10</f>
        <v>18400</v>
      </c>
      <c r="AF12" s="897">
        <f>AF11+AF10</f>
        <v>153207.21391025558</v>
      </c>
      <c r="AG12" s="897"/>
      <c r="AH12" s="897"/>
      <c r="AI12" s="897">
        <f>AI11+AI10</f>
        <v>0</v>
      </c>
      <c r="AJ12" s="897"/>
      <c r="AK12" s="897"/>
      <c r="AL12" s="897">
        <f>AL11+AL10</f>
        <v>0</v>
      </c>
      <c r="AM12" s="897"/>
      <c r="AN12" s="897"/>
      <c r="AO12" s="897">
        <f>AO11+AO10</f>
        <v>14861.996031250001</v>
      </c>
      <c r="AP12" s="897"/>
      <c r="AQ12" s="897"/>
      <c r="AR12" s="897">
        <f>AR11+AR10</f>
        <v>0</v>
      </c>
      <c r="AS12" s="897"/>
      <c r="AT12" s="897"/>
      <c r="AU12" s="897">
        <f>AU11+AU10</f>
        <v>6513.2616289062489</v>
      </c>
      <c r="AV12" s="897"/>
      <c r="AW12" s="897"/>
      <c r="AX12" s="897">
        <f>AX11+AX10</f>
        <v>34042.332245558311</v>
      </c>
      <c r="AY12" s="897"/>
      <c r="AZ12" s="897"/>
      <c r="BA12" s="897">
        <f>BA11+BA10</f>
        <v>4.7980999999999989</v>
      </c>
      <c r="BB12" s="897"/>
      <c r="BC12" s="897"/>
      <c r="BD12" s="897">
        <f>BD11+BD10</f>
        <v>93855.986373291002</v>
      </c>
      <c r="BE12" s="897"/>
      <c r="BF12" s="897"/>
      <c r="BG12" s="577">
        <f>BG11+BG10</f>
        <v>18790.8355625</v>
      </c>
      <c r="BH12" s="898">
        <f>BH11+BH10</f>
        <v>89740</v>
      </c>
      <c r="BI12" s="898"/>
      <c r="BJ12" s="898"/>
    </row>
    <row r="13" spans="1:62" s="89" customFormat="1">
      <c r="A13" s="691"/>
      <c r="B13" s="578" t="s">
        <v>279</v>
      </c>
      <c r="C13" s="57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580"/>
      <c r="AF13" s="899"/>
      <c r="AG13" s="899"/>
      <c r="AH13" s="899"/>
      <c r="AI13" s="899"/>
      <c r="AJ13" s="899"/>
      <c r="AK13" s="899"/>
      <c r="AL13" s="899"/>
      <c r="AM13" s="899"/>
      <c r="AN13" s="899"/>
      <c r="AO13" s="899"/>
      <c r="AP13" s="899"/>
      <c r="AQ13" s="899"/>
      <c r="AR13" s="899"/>
      <c r="AS13" s="899"/>
      <c r="AT13" s="899"/>
      <c r="AU13" s="899"/>
      <c r="AV13" s="899"/>
      <c r="AW13" s="899"/>
      <c r="AX13" s="899"/>
      <c r="AY13" s="899"/>
      <c r="AZ13" s="899"/>
      <c r="BA13" s="899"/>
      <c r="BB13" s="899"/>
      <c r="BC13" s="899"/>
      <c r="BD13" s="899"/>
      <c r="BE13" s="899"/>
      <c r="BF13" s="899"/>
      <c r="BG13" s="580"/>
      <c r="BH13" s="899"/>
      <c r="BI13" s="899"/>
      <c r="BJ13" s="899"/>
    </row>
    <row r="14" spans="1:62" s="89" customFormat="1">
      <c r="A14" s="691"/>
      <c r="B14" s="570" t="s">
        <v>605</v>
      </c>
      <c r="C14" s="903" t="s">
        <v>278</v>
      </c>
      <c r="D14" s="894">
        <f>SUM(P14:AB14)</f>
        <v>10979</v>
      </c>
      <c r="E14" s="894"/>
      <c r="F14" s="894"/>
      <c r="G14" s="895"/>
      <c r="H14" s="895"/>
      <c r="I14" s="895"/>
      <c r="J14" s="895"/>
      <c r="K14" s="895"/>
      <c r="L14" s="895"/>
      <c r="M14" s="895"/>
      <c r="N14" s="895"/>
      <c r="O14" s="895"/>
      <c r="P14" s="895">
        <v>6195</v>
      </c>
      <c r="Q14" s="895"/>
      <c r="R14" s="895"/>
      <c r="S14" s="896"/>
      <c r="T14" s="896"/>
      <c r="U14" s="896"/>
      <c r="V14" s="894">
        <v>4186</v>
      </c>
      <c r="W14" s="894"/>
      <c r="X14" s="894"/>
      <c r="Y14" s="894">
        <v>254</v>
      </c>
      <c r="Z14" s="894"/>
      <c r="AA14" s="894"/>
      <c r="AB14" s="894">
        <v>344</v>
      </c>
      <c r="AC14" s="894"/>
      <c r="AD14" s="894"/>
      <c r="AE14" s="572"/>
      <c r="AF14" s="894">
        <f>SUM(AR14:BD14)</f>
        <v>11203.365058910393</v>
      </c>
      <c r="AG14" s="894"/>
      <c r="AH14" s="894"/>
      <c r="AI14" s="895">
        <v>0</v>
      </c>
      <c r="AJ14" s="895"/>
      <c r="AK14" s="895"/>
      <c r="AL14" s="895">
        <v>0</v>
      </c>
      <c r="AM14" s="895"/>
      <c r="AN14" s="895"/>
      <c r="AO14" s="895">
        <v>0</v>
      </c>
      <c r="AP14" s="895"/>
      <c r="AQ14" s="895"/>
      <c r="AR14" s="895">
        <v>7132.0009941406252</v>
      </c>
      <c r="AS14" s="895"/>
      <c r="AT14" s="895"/>
      <c r="AU14" s="896">
        <v>0</v>
      </c>
      <c r="AV14" s="896"/>
      <c r="AW14" s="896"/>
      <c r="AX14" s="894">
        <v>3694.7219257812503</v>
      </c>
      <c r="AY14" s="894"/>
      <c r="AZ14" s="894"/>
      <c r="BA14" s="894">
        <v>253.21701057055014</v>
      </c>
      <c r="BB14" s="894"/>
      <c r="BC14" s="894"/>
      <c r="BD14" s="894">
        <v>123.42512841796845</v>
      </c>
      <c r="BE14" s="894"/>
      <c r="BF14" s="894"/>
      <c r="BG14" s="572">
        <v>0</v>
      </c>
      <c r="BH14" s="894">
        <v>48747</v>
      </c>
      <c r="BI14" s="894"/>
      <c r="BJ14" s="894"/>
    </row>
    <row r="15" spans="1:62" s="89" customFormat="1">
      <c r="A15" s="691"/>
      <c r="B15" s="570" t="s">
        <v>425</v>
      </c>
      <c r="C15" s="903"/>
      <c r="D15" s="894">
        <f>SUM(P15:AE15)</f>
        <v>41063</v>
      </c>
      <c r="E15" s="894"/>
      <c r="F15" s="894"/>
      <c r="G15" s="895">
        <v>613</v>
      </c>
      <c r="H15" s="895"/>
      <c r="I15" s="895"/>
      <c r="J15" s="895">
        <v>441</v>
      </c>
      <c r="K15" s="895"/>
      <c r="L15" s="895"/>
      <c r="M15" s="895">
        <v>31489</v>
      </c>
      <c r="N15" s="895"/>
      <c r="O15" s="895"/>
      <c r="P15" s="895">
        <v>795</v>
      </c>
      <c r="Q15" s="895"/>
      <c r="R15" s="895"/>
      <c r="S15" s="896">
        <v>395</v>
      </c>
      <c r="T15" s="896"/>
      <c r="U15" s="896"/>
      <c r="V15" s="894">
        <v>6632</v>
      </c>
      <c r="W15" s="894"/>
      <c r="X15" s="894"/>
      <c r="Y15" s="905"/>
      <c r="Z15" s="905"/>
      <c r="AA15" s="905"/>
      <c r="AB15" s="894">
        <v>698</v>
      </c>
      <c r="AC15" s="894"/>
      <c r="AD15" s="894"/>
      <c r="AE15" s="572">
        <v>32543</v>
      </c>
      <c r="AF15" s="894">
        <f>SUM(AR15:BG15)</f>
        <v>41335.093175964357</v>
      </c>
      <c r="AG15" s="894"/>
      <c r="AH15" s="894"/>
      <c r="AI15" s="895">
        <v>612.82548242187499</v>
      </c>
      <c r="AJ15" s="895"/>
      <c r="AK15" s="895"/>
      <c r="AL15" s="895">
        <v>448.12969921875015</v>
      </c>
      <c r="AM15" s="895"/>
      <c r="AN15" s="895"/>
      <c r="AO15" s="895">
        <v>31610.698250000001</v>
      </c>
      <c r="AP15" s="895"/>
      <c r="AQ15" s="895"/>
      <c r="AR15" s="895">
        <v>792.19163671875003</v>
      </c>
      <c r="AS15" s="895"/>
      <c r="AT15" s="895"/>
      <c r="AU15" s="896">
        <v>16.446875915527343</v>
      </c>
      <c r="AV15" s="896"/>
      <c r="AW15" s="896"/>
      <c r="AX15" s="894">
        <v>6641.6225361328134</v>
      </c>
      <c r="AY15" s="894"/>
      <c r="AZ15" s="894"/>
      <c r="BA15" s="905">
        <v>0</v>
      </c>
      <c r="BB15" s="905"/>
      <c r="BC15" s="905"/>
      <c r="BD15" s="894">
        <v>1213.1786955566422</v>
      </c>
      <c r="BE15" s="894"/>
      <c r="BF15" s="894"/>
      <c r="BG15" s="572">
        <v>32671.653431640625</v>
      </c>
      <c r="BH15" s="906">
        <v>16327</v>
      </c>
      <c r="BI15" s="906"/>
      <c r="BJ15" s="906"/>
    </row>
    <row r="16" spans="1:62" s="89" customFormat="1">
      <c r="A16" s="691"/>
      <c r="B16" s="574" t="s">
        <v>147</v>
      </c>
      <c r="C16" s="575"/>
      <c r="D16" s="902">
        <f>D15+D14</f>
        <v>52042</v>
      </c>
      <c r="E16" s="902"/>
      <c r="F16" s="902"/>
      <c r="G16" s="902">
        <f>G15+G14</f>
        <v>613</v>
      </c>
      <c r="H16" s="902"/>
      <c r="I16" s="902"/>
      <c r="J16" s="902">
        <f>J15+J14</f>
        <v>441</v>
      </c>
      <c r="K16" s="902"/>
      <c r="L16" s="902"/>
      <c r="M16" s="902">
        <f>M15+M14</f>
        <v>31489</v>
      </c>
      <c r="N16" s="902"/>
      <c r="O16" s="902"/>
      <c r="P16" s="902">
        <f>P15+P14</f>
        <v>6990</v>
      </c>
      <c r="Q16" s="902"/>
      <c r="R16" s="902"/>
      <c r="S16" s="902">
        <f>S15+S14</f>
        <v>395</v>
      </c>
      <c r="T16" s="902"/>
      <c r="U16" s="902"/>
      <c r="V16" s="902">
        <f>V15+V14</f>
        <v>10818</v>
      </c>
      <c r="W16" s="902"/>
      <c r="X16" s="902"/>
      <c r="Y16" s="902">
        <f>Y15+Y14</f>
        <v>254</v>
      </c>
      <c r="Z16" s="902"/>
      <c r="AA16" s="902"/>
      <c r="AB16" s="902">
        <f>AB15+AB14</f>
        <v>1042</v>
      </c>
      <c r="AC16" s="902"/>
      <c r="AD16" s="902"/>
      <c r="AE16" s="581">
        <f>AE15+AE14</f>
        <v>32543</v>
      </c>
      <c r="AF16" s="904">
        <f>AF15+AF14</f>
        <v>52538.45823487475</v>
      </c>
      <c r="AG16" s="904"/>
      <c r="AH16" s="904"/>
      <c r="AI16" s="904">
        <f>AI15+AI14</f>
        <v>612.82548242187499</v>
      </c>
      <c r="AJ16" s="904"/>
      <c r="AK16" s="904"/>
      <c r="AL16" s="904">
        <f>AL15+AL14</f>
        <v>448.12969921875015</v>
      </c>
      <c r="AM16" s="904"/>
      <c r="AN16" s="904"/>
      <c r="AO16" s="904">
        <f>AO15+AO14</f>
        <v>31610.698250000001</v>
      </c>
      <c r="AP16" s="904"/>
      <c r="AQ16" s="904"/>
      <c r="AR16" s="904">
        <f>AR15+AR14</f>
        <v>7924.1926308593756</v>
      </c>
      <c r="AS16" s="904"/>
      <c r="AT16" s="904"/>
      <c r="AU16" s="904">
        <f>AU15+AU14</f>
        <v>16.446875915527343</v>
      </c>
      <c r="AV16" s="904"/>
      <c r="AW16" s="904"/>
      <c r="AX16" s="904">
        <f>AX15+AX14</f>
        <v>10336.344461914065</v>
      </c>
      <c r="AY16" s="904"/>
      <c r="AZ16" s="904"/>
      <c r="BA16" s="904">
        <f>BA15+BA14</f>
        <v>253.21701057055014</v>
      </c>
      <c r="BB16" s="904"/>
      <c r="BC16" s="904"/>
      <c r="BD16" s="904">
        <f>BD15+BD14</f>
        <v>1336.6038239746106</v>
      </c>
      <c r="BE16" s="904"/>
      <c r="BF16" s="904"/>
      <c r="BG16" s="582">
        <f>BG15+BG14</f>
        <v>32671.653431640625</v>
      </c>
      <c r="BH16" s="901">
        <f>BH15+BH14</f>
        <v>65074</v>
      </c>
      <c r="BI16" s="901"/>
      <c r="BJ16" s="901"/>
    </row>
    <row r="17" spans="1:64" s="89" customFormat="1">
      <c r="A17" s="691"/>
      <c r="B17" s="578" t="s">
        <v>280</v>
      </c>
      <c r="C17" s="57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580"/>
      <c r="AC17" s="580"/>
      <c r="AD17" s="580"/>
      <c r="AE17" s="580"/>
      <c r="AF17" s="899"/>
      <c r="AG17" s="899"/>
      <c r="AH17" s="899"/>
      <c r="AI17" s="899"/>
      <c r="AJ17" s="899"/>
      <c r="AK17" s="899"/>
      <c r="AL17" s="899"/>
      <c r="AM17" s="899"/>
      <c r="AN17" s="899"/>
      <c r="AO17" s="899"/>
      <c r="AP17" s="899"/>
      <c r="AQ17" s="899"/>
      <c r="AR17" s="899"/>
      <c r="AS17" s="899"/>
      <c r="AT17" s="899"/>
      <c r="AU17" s="899"/>
      <c r="AV17" s="899"/>
      <c r="AW17" s="899"/>
      <c r="AX17" s="899"/>
      <c r="AY17" s="899"/>
      <c r="AZ17" s="899"/>
      <c r="BA17" s="899"/>
      <c r="BB17" s="899"/>
      <c r="BC17" s="899"/>
      <c r="BD17" s="580"/>
      <c r="BE17" s="580"/>
      <c r="BF17" s="580"/>
      <c r="BG17" s="580"/>
      <c r="BH17" s="899"/>
      <c r="BI17" s="899"/>
      <c r="BJ17" s="899"/>
    </row>
    <row r="18" spans="1:64" s="89" customFormat="1">
      <c r="A18" s="691"/>
      <c r="B18" s="570" t="s">
        <v>605</v>
      </c>
      <c r="C18" s="893" t="s">
        <v>278</v>
      </c>
      <c r="D18" s="894">
        <v>0</v>
      </c>
      <c r="E18" s="894"/>
      <c r="F18" s="894"/>
      <c r="G18" s="894">
        <v>0</v>
      </c>
      <c r="H18" s="894"/>
      <c r="I18" s="894"/>
      <c r="J18" s="894">
        <v>0</v>
      </c>
      <c r="K18" s="894"/>
      <c r="L18" s="894"/>
      <c r="M18" s="894">
        <v>0</v>
      </c>
      <c r="N18" s="894"/>
      <c r="O18" s="894"/>
      <c r="P18" s="894">
        <v>0</v>
      </c>
      <c r="Q18" s="894"/>
      <c r="R18" s="894"/>
      <c r="S18" s="894">
        <v>0</v>
      </c>
      <c r="T18" s="894"/>
      <c r="U18" s="894"/>
      <c r="V18" s="894">
        <v>0</v>
      </c>
      <c r="W18" s="894"/>
      <c r="X18" s="894"/>
      <c r="Y18" s="894">
        <v>0</v>
      </c>
      <c r="Z18" s="894"/>
      <c r="AA18" s="894"/>
      <c r="AB18" s="894">
        <v>0</v>
      </c>
      <c r="AC18" s="894"/>
      <c r="AD18" s="894"/>
      <c r="AE18" s="571">
        <v>0</v>
      </c>
      <c r="AF18" s="894">
        <v>0</v>
      </c>
      <c r="AG18" s="894"/>
      <c r="AH18" s="894"/>
      <c r="AI18" s="894">
        <v>0</v>
      </c>
      <c r="AJ18" s="894"/>
      <c r="AK18" s="894"/>
      <c r="AL18" s="894">
        <v>0</v>
      </c>
      <c r="AM18" s="894"/>
      <c r="AN18" s="894"/>
      <c r="AO18" s="894">
        <v>0</v>
      </c>
      <c r="AP18" s="894"/>
      <c r="AQ18" s="894"/>
      <c r="AR18" s="894">
        <v>0</v>
      </c>
      <c r="AS18" s="894"/>
      <c r="AT18" s="894"/>
      <c r="AU18" s="894">
        <v>0</v>
      </c>
      <c r="AV18" s="894"/>
      <c r="AW18" s="894"/>
      <c r="AX18" s="894">
        <v>0</v>
      </c>
      <c r="AY18" s="894"/>
      <c r="AZ18" s="894"/>
      <c r="BA18" s="894">
        <v>0</v>
      </c>
      <c r="BB18" s="894"/>
      <c r="BC18" s="894"/>
      <c r="BD18" s="894">
        <v>0</v>
      </c>
      <c r="BE18" s="894"/>
      <c r="BF18" s="894"/>
      <c r="BG18" s="571">
        <v>0</v>
      </c>
      <c r="BH18" s="894">
        <v>0</v>
      </c>
      <c r="BI18" s="894"/>
      <c r="BJ18" s="894"/>
    </row>
    <row r="19" spans="1:64" s="89" customFormat="1">
      <c r="A19" s="691"/>
      <c r="B19" s="570" t="s">
        <v>425</v>
      </c>
      <c r="C19" s="893"/>
      <c r="D19" s="894">
        <v>0</v>
      </c>
      <c r="E19" s="894"/>
      <c r="F19" s="894"/>
      <c r="G19" s="894">
        <v>0</v>
      </c>
      <c r="H19" s="894"/>
      <c r="I19" s="894"/>
      <c r="J19" s="894">
        <v>0</v>
      </c>
      <c r="K19" s="894"/>
      <c r="L19" s="894"/>
      <c r="M19" s="894">
        <v>0</v>
      </c>
      <c r="N19" s="894"/>
      <c r="O19" s="894"/>
      <c r="P19" s="894">
        <v>0</v>
      </c>
      <c r="Q19" s="894"/>
      <c r="R19" s="894"/>
      <c r="S19" s="894">
        <v>0</v>
      </c>
      <c r="T19" s="894"/>
      <c r="U19" s="894"/>
      <c r="V19" s="894">
        <v>0</v>
      </c>
      <c r="W19" s="894"/>
      <c r="X19" s="894"/>
      <c r="Y19" s="894">
        <v>0</v>
      </c>
      <c r="Z19" s="894"/>
      <c r="AA19" s="894"/>
      <c r="AB19" s="894">
        <v>0</v>
      </c>
      <c r="AC19" s="894"/>
      <c r="AD19" s="894"/>
      <c r="AE19" s="571">
        <v>0</v>
      </c>
      <c r="AF19" s="894">
        <v>0</v>
      </c>
      <c r="AG19" s="894"/>
      <c r="AH19" s="894"/>
      <c r="AI19" s="894">
        <v>0</v>
      </c>
      <c r="AJ19" s="894"/>
      <c r="AK19" s="894"/>
      <c r="AL19" s="894">
        <v>0</v>
      </c>
      <c r="AM19" s="894"/>
      <c r="AN19" s="894"/>
      <c r="AO19" s="894">
        <v>0</v>
      </c>
      <c r="AP19" s="894"/>
      <c r="AQ19" s="894"/>
      <c r="AR19" s="894">
        <v>0</v>
      </c>
      <c r="AS19" s="894"/>
      <c r="AT19" s="894"/>
      <c r="AU19" s="894">
        <v>0</v>
      </c>
      <c r="AV19" s="894"/>
      <c r="AW19" s="894"/>
      <c r="AX19" s="894">
        <v>0</v>
      </c>
      <c r="AY19" s="894"/>
      <c r="AZ19" s="894"/>
      <c r="BA19" s="894">
        <v>0</v>
      </c>
      <c r="BB19" s="894"/>
      <c r="BC19" s="894"/>
      <c r="BD19" s="894">
        <v>0</v>
      </c>
      <c r="BE19" s="894"/>
      <c r="BF19" s="894"/>
      <c r="BG19" s="571">
        <v>0</v>
      </c>
      <c r="BH19" s="894">
        <v>0</v>
      </c>
      <c r="BI19" s="894"/>
      <c r="BJ19" s="894"/>
    </row>
    <row r="20" spans="1:64" s="89" customFormat="1">
      <c r="A20" s="691"/>
      <c r="B20" s="574" t="s">
        <v>147</v>
      </c>
      <c r="C20" s="575"/>
      <c r="D20" s="902">
        <f>D19+D18</f>
        <v>0</v>
      </c>
      <c r="E20" s="902"/>
      <c r="F20" s="902"/>
      <c r="G20" s="907"/>
      <c r="H20" s="907"/>
      <c r="I20" s="907"/>
      <c r="J20" s="902">
        <f>J19+J18</f>
        <v>0</v>
      </c>
      <c r="K20" s="902"/>
      <c r="L20" s="902"/>
      <c r="M20" s="902">
        <f>M19+M18</f>
        <v>0</v>
      </c>
      <c r="N20" s="902"/>
      <c r="O20" s="902"/>
      <c r="P20" s="902">
        <f>P19+P18</f>
        <v>0</v>
      </c>
      <c r="Q20" s="902"/>
      <c r="R20" s="902"/>
      <c r="S20" s="902">
        <f>S19+S18</f>
        <v>0</v>
      </c>
      <c r="T20" s="902"/>
      <c r="U20" s="902"/>
      <c r="V20" s="902">
        <f>V19+V18</f>
        <v>0</v>
      </c>
      <c r="W20" s="902"/>
      <c r="X20" s="902"/>
      <c r="Y20" s="902">
        <f>Y19+Y18</f>
        <v>0</v>
      </c>
      <c r="Z20" s="902"/>
      <c r="AA20" s="902"/>
      <c r="AB20" s="902">
        <f>AB19+AB18</f>
        <v>0</v>
      </c>
      <c r="AC20" s="902"/>
      <c r="AD20" s="902"/>
      <c r="AE20" s="581">
        <f>AE19+AE18</f>
        <v>0</v>
      </c>
      <c r="AF20" s="904">
        <f>AF19+AF18</f>
        <v>0</v>
      </c>
      <c r="AG20" s="904"/>
      <c r="AH20" s="904"/>
      <c r="AI20" s="908"/>
      <c r="AJ20" s="908"/>
      <c r="AK20" s="908"/>
      <c r="AL20" s="904">
        <f>AL19+AL18</f>
        <v>0</v>
      </c>
      <c r="AM20" s="904"/>
      <c r="AN20" s="904"/>
      <c r="AO20" s="904">
        <f>AO19+AO18</f>
        <v>0</v>
      </c>
      <c r="AP20" s="904"/>
      <c r="AQ20" s="904"/>
      <c r="AR20" s="904">
        <f>AR19+AR18</f>
        <v>0</v>
      </c>
      <c r="AS20" s="904"/>
      <c r="AT20" s="904"/>
      <c r="AU20" s="904">
        <f>AU19+AU18</f>
        <v>0</v>
      </c>
      <c r="AV20" s="904"/>
      <c r="AW20" s="904"/>
      <c r="AX20" s="904">
        <f>AX19+AX18</f>
        <v>0</v>
      </c>
      <c r="AY20" s="904"/>
      <c r="AZ20" s="904"/>
      <c r="BA20" s="904">
        <f>BA19+BA18</f>
        <v>0</v>
      </c>
      <c r="BB20" s="904"/>
      <c r="BC20" s="904"/>
      <c r="BD20" s="904">
        <f>BD19+BD18</f>
        <v>0</v>
      </c>
      <c r="BE20" s="904"/>
      <c r="BF20" s="904"/>
      <c r="BG20" s="582">
        <f>BG19+BG18</f>
        <v>0</v>
      </c>
      <c r="BH20" s="901">
        <f>BH19+BH18</f>
        <v>0</v>
      </c>
      <c r="BI20" s="901"/>
      <c r="BJ20" s="901"/>
    </row>
    <row r="21" spans="1:64" s="89" customFormat="1">
      <c r="A21" s="691"/>
      <c r="B21" s="578" t="s">
        <v>281</v>
      </c>
      <c r="C21" s="579"/>
      <c r="D21" s="899"/>
      <c r="E21" s="899"/>
      <c r="F21" s="899"/>
      <c r="G21" s="899"/>
      <c r="H21" s="899"/>
      <c r="I21" s="899"/>
      <c r="J21" s="899"/>
      <c r="K21" s="899"/>
      <c r="L21" s="899"/>
      <c r="M21" s="899"/>
      <c r="N21" s="899"/>
      <c r="O21" s="899"/>
      <c r="P21" s="899"/>
      <c r="Q21" s="899"/>
      <c r="R21" s="899"/>
      <c r="S21" s="899"/>
      <c r="T21" s="899"/>
      <c r="U21" s="899"/>
      <c r="V21" s="899"/>
      <c r="W21" s="899"/>
      <c r="X21" s="899"/>
      <c r="Y21" s="899"/>
      <c r="Z21" s="899"/>
      <c r="AA21" s="899"/>
      <c r="AB21" s="899"/>
      <c r="AC21" s="899"/>
      <c r="AD21" s="899"/>
      <c r="AE21" s="580"/>
      <c r="AF21" s="899"/>
      <c r="AG21" s="899"/>
      <c r="AH21" s="899"/>
      <c r="AI21" s="899"/>
      <c r="AJ21" s="899"/>
      <c r="AK21" s="899"/>
      <c r="AL21" s="899"/>
      <c r="AM21" s="899"/>
      <c r="AN21" s="899"/>
      <c r="AO21" s="899"/>
      <c r="AP21" s="899"/>
      <c r="AQ21" s="899"/>
      <c r="AR21" s="899"/>
      <c r="AS21" s="899"/>
      <c r="AT21" s="899"/>
      <c r="AU21" s="899"/>
      <c r="AV21" s="899"/>
      <c r="AW21" s="899"/>
      <c r="AX21" s="899"/>
      <c r="AY21" s="899"/>
      <c r="AZ21" s="899"/>
      <c r="BA21" s="899"/>
      <c r="BB21" s="899"/>
      <c r="BC21" s="899"/>
      <c r="BD21" s="899"/>
      <c r="BE21" s="899"/>
      <c r="BF21" s="899"/>
      <c r="BG21" s="580"/>
      <c r="BH21" s="899"/>
      <c r="BI21" s="899"/>
      <c r="BJ21" s="899"/>
    </row>
    <row r="22" spans="1:64" s="89" customFormat="1">
      <c r="A22" s="691"/>
      <c r="B22" s="570" t="s">
        <v>605</v>
      </c>
      <c r="C22" s="893" t="s">
        <v>278</v>
      </c>
      <c r="D22" s="894">
        <f>SUM(P22:AB22)</f>
        <v>3546</v>
      </c>
      <c r="E22" s="894"/>
      <c r="F22" s="894"/>
      <c r="G22" s="895"/>
      <c r="H22" s="895"/>
      <c r="I22" s="895"/>
      <c r="J22" s="895"/>
      <c r="K22" s="895"/>
      <c r="L22" s="895"/>
      <c r="M22" s="895"/>
      <c r="N22" s="895"/>
      <c r="O22" s="895"/>
      <c r="P22" s="895"/>
      <c r="Q22" s="895"/>
      <c r="R22" s="895"/>
      <c r="S22" s="896"/>
      <c r="T22" s="896"/>
      <c r="U22" s="896"/>
      <c r="V22" s="894"/>
      <c r="W22" s="894"/>
      <c r="X22" s="894"/>
      <c r="Y22" s="894"/>
      <c r="Z22" s="894"/>
      <c r="AA22" s="894"/>
      <c r="AB22" s="894">
        <v>3546</v>
      </c>
      <c r="AC22" s="894"/>
      <c r="AD22" s="894"/>
      <c r="AE22" s="572"/>
      <c r="AF22" s="894">
        <f>SUM(AR22:BD22)</f>
        <v>2048.8665097656249</v>
      </c>
      <c r="AG22" s="894"/>
      <c r="AH22" s="894"/>
      <c r="AI22" s="895">
        <v>0</v>
      </c>
      <c r="AJ22" s="895"/>
      <c r="AK22" s="895"/>
      <c r="AL22" s="895">
        <v>0</v>
      </c>
      <c r="AM22" s="895"/>
      <c r="AN22" s="895"/>
      <c r="AO22" s="895">
        <v>0</v>
      </c>
      <c r="AP22" s="895"/>
      <c r="AQ22" s="895"/>
      <c r="AR22" s="895">
        <v>0</v>
      </c>
      <c r="AS22" s="895"/>
      <c r="AT22" s="895"/>
      <c r="AU22" s="896">
        <v>0</v>
      </c>
      <c r="AV22" s="896"/>
      <c r="AW22" s="896"/>
      <c r="AX22" s="894">
        <v>0</v>
      </c>
      <c r="AY22" s="894"/>
      <c r="AZ22" s="894"/>
      <c r="BA22" s="894">
        <v>0</v>
      </c>
      <c r="BB22" s="894"/>
      <c r="BC22" s="894"/>
      <c r="BD22" s="894">
        <v>2048.8665097656249</v>
      </c>
      <c r="BE22" s="894"/>
      <c r="BF22" s="894"/>
      <c r="BG22" s="572">
        <v>0</v>
      </c>
      <c r="BH22" s="894">
        <v>-5747</v>
      </c>
      <c r="BI22" s="894"/>
      <c r="BJ22" s="894"/>
    </row>
    <row r="23" spans="1:64" s="89" customFormat="1">
      <c r="A23" s="691"/>
      <c r="B23" s="570" t="s">
        <v>425</v>
      </c>
      <c r="C23" s="893"/>
      <c r="D23" s="894">
        <f>SUM(P23:AE23)</f>
        <v>19836</v>
      </c>
      <c r="E23" s="894"/>
      <c r="F23" s="894"/>
      <c r="G23" s="895">
        <v>16</v>
      </c>
      <c r="H23" s="895"/>
      <c r="I23" s="895"/>
      <c r="J23" s="895">
        <v>1247</v>
      </c>
      <c r="K23" s="895"/>
      <c r="L23" s="895"/>
      <c r="M23" s="895">
        <v>252</v>
      </c>
      <c r="N23" s="895"/>
      <c r="O23" s="895"/>
      <c r="P23" s="895"/>
      <c r="Q23" s="895"/>
      <c r="R23" s="895"/>
      <c r="S23" s="896"/>
      <c r="T23" s="896"/>
      <c r="U23" s="896"/>
      <c r="V23" s="894">
        <v>6070</v>
      </c>
      <c r="W23" s="894"/>
      <c r="X23" s="894"/>
      <c r="Y23" s="894"/>
      <c r="Z23" s="894"/>
      <c r="AA23" s="894"/>
      <c r="AB23" s="894">
        <v>12251</v>
      </c>
      <c r="AC23" s="894"/>
      <c r="AD23" s="894"/>
      <c r="AE23" s="572">
        <v>1515</v>
      </c>
      <c r="AF23" s="894">
        <f>SUM(AR23:BG23)</f>
        <v>24332.981849320415</v>
      </c>
      <c r="AG23" s="894"/>
      <c r="AH23" s="894"/>
      <c r="AI23" s="895">
        <v>15.6</v>
      </c>
      <c r="AJ23" s="895"/>
      <c r="AK23" s="895"/>
      <c r="AL23" s="895">
        <v>1327.5429074707031</v>
      </c>
      <c r="AM23" s="895"/>
      <c r="AN23" s="895"/>
      <c r="AO23" s="895">
        <v>252.978603515625</v>
      </c>
      <c r="AP23" s="895"/>
      <c r="AQ23" s="895"/>
      <c r="AR23" s="895">
        <v>0</v>
      </c>
      <c r="AS23" s="895"/>
      <c r="AT23" s="895"/>
      <c r="AU23" s="896">
        <v>0</v>
      </c>
      <c r="AV23" s="896"/>
      <c r="AW23" s="896"/>
      <c r="AX23" s="894">
        <v>7019.4585248575213</v>
      </c>
      <c r="AY23" s="894"/>
      <c r="AZ23" s="894"/>
      <c r="BA23" s="894">
        <v>0</v>
      </c>
      <c r="BB23" s="894"/>
      <c r="BC23" s="894"/>
      <c r="BD23" s="894">
        <v>15717.401813476563</v>
      </c>
      <c r="BE23" s="894"/>
      <c r="BF23" s="894"/>
      <c r="BG23" s="572">
        <v>1596.1215109863281</v>
      </c>
      <c r="BH23" s="894">
        <f>SUM(BT23:CI23)</f>
        <v>0</v>
      </c>
      <c r="BI23" s="894"/>
      <c r="BJ23" s="894"/>
    </row>
    <row r="24" spans="1:64" s="89" customFormat="1">
      <c r="A24" s="691"/>
      <c r="B24" s="574" t="s">
        <v>147</v>
      </c>
      <c r="C24" s="575"/>
      <c r="D24" s="902">
        <f>D23+D22</f>
        <v>23382</v>
      </c>
      <c r="E24" s="902"/>
      <c r="F24" s="902"/>
      <c r="G24" s="902">
        <f>G23+G22</f>
        <v>16</v>
      </c>
      <c r="H24" s="902"/>
      <c r="I24" s="902"/>
      <c r="J24" s="902">
        <f>J23+J22</f>
        <v>1247</v>
      </c>
      <c r="K24" s="902"/>
      <c r="L24" s="902"/>
      <c r="M24" s="902">
        <f>M23+M22</f>
        <v>252</v>
      </c>
      <c r="N24" s="902"/>
      <c r="O24" s="902"/>
      <c r="P24" s="902">
        <f>P23+P22</f>
        <v>0</v>
      </c>
      <c r="Q24" s="902"/>
      <c r="R24" s="902"/>
      <c r="S24" s="902">
        <f>S23+S22</f>
        <v>0</v>
      </c>
      <c r="T24" s="902"/>
      <c r="U24" s="902"/>
      <c r="V24" s="902">
        <f>V23+V22</f>
        <v>6070</v>
      </c>
      <c r="W24" s="902"/>
      <c r="X24" s="902"/>
      <c r="Y24" s="902">
        <f>Y23+Y22</f>
        <v>0</v>
      </c>
      <c r="Z24" s="902"/>
      <c r="AA24" s="902"/>
      <c r="AB24" s="902">
        <f>AB23+AB22</f>
        <v>15797</v>
      </c>
      <c r="AC24" s="902"/>
      <c r="AD24" s="902"/>
      <c r="AE24" s="581">
        <f>AE23+AE22</f>
        <v>1515</v>
      </c>
      <c r="AF24" s="909">
        <f>AF23+AF22</f>
        <v>26381.848359086041</v>
      </c>
      <c r="AG24" s="909"/>
      <c r="AH24" s="909"/>
      <c r="AI24" s="909">
        <f>AI23+AI22</f>
        <v>15.6</v>
      </c>
      <c r="AJ24" s="909"/>
      <c r="AK24" s="909"/>
      <c r="AL24" s="909">
        <f>AL23+AL22</f>
        <v>1327.5429074707031</v>
      </c>
      <c r="AM24" s="909"/>
      <c r="AN24" s="909"/>
      <c r="AO24" s="909">
        <f>AO23+AO22</f>
        <v>252.978603515625</v>
      </c>
      <c r="AP24" s="909"/>
      <c r="AQ24" s="909"/>
      <c r="AR24" s="909">
        <f>AR23+AR22</f>
        <v>0</v>
      </c>
      <c r="AS24" s="909"/>
      <c r="AT24" s="909"/>
      <c r="AU24" s="909">
        <f>AU23+AU22</f>
        <v>0</v>
      </c>
      <c r="AV24" s="909"/>
      <c r="AW24" s="909"/>
      <c r="AX24" s="909">
        <f>AX23+AX22</f>
        <v>7019.4585248575213</v>
      </c>
      <c r="AY24" s="909"/>
      <c r="AZ24" s="909"/>
      <c r="BA24" s="909">
        <f>BA23+BA22</f>
        <v>0</v>
      </c>
      <c r="BB24" s="909"/>
      <c r="BC24" s="909"/>
      <c r="BD24" s="909">
        <f>BD23+BD22</f>
        <v>17766.268323242188</v>
      </c>
      <c r="BE24" s="909"/>
      <c r="BF24" s="909"/>
      <c r="BG24" s="584">
        <f>BG23+BG22</f>
        <v>1596.1215109863281</v>
      </c>
      <c r="BH24" s="901">
        <f>BH23+BH22</f>
        <v>-5747</v>
      </c>
      <c r="BI24" s="901"/>
      <c r="BJ24" s="901"/>
    </row>
    <row r="25" spans="1:64" s="89" customFormat="1">
      <c r="A25" s="691"/>
      <c r="B25" s="578" t="s">
        <v>424</v>
      </c>
      <c r="C25" s="585"/>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899"/>
      <c r="AC25" s="899"/>
      <c r="AD25" s="899"/>
      <c r="AE25" s="580"/>
      <c r="AF25" s="899"/>
      <c r="AG25" s="899"/>
      <c r="AH25" s="899"/>
      <c r="AI25" s="899"/>
      <c r="AJ25" s="899"/>
      <c r="AK25" s="899"/>
      <c r="AL25" s="899"/>
      <c r="AM25" s="899"/>
      <c r="AN25" s="899"/>
      <c r="AO25" s="899"/>
      <c r="AP25" s="899"/>
      <c r="AQ25" s="899"/>
      <c r="AR25" s="899"/>
      <c r="AS25" s="899"/>
      <c r="AT25" s="899"/>
      <c r="AU25" s="899"/>
      <c r="AV25" s="899"/>
      <c r="AW25" s="899"/>
      <c r="AX25" s="899"/>
      <c r="AY25" s="899"/>
      <c r="AZ25" s="899"/>
      <c r="BA25" s="899"/>
      <c r="BB25" s="899"/>
      <c r="BC25" s="899"/>
      <c r="BD25" s="899"/>
      <c r="BE25" s="899"/>
      <c r="BF25" s="899"/>
      <c r="BG25" s="580"/>
      <c r="BH25" s="899"/>
      <c r="BI25" s="899"/>
      <c r="BJ25" s="899"/>
    </row>
    <row r="26" spans="1:64" s="89" customFormat="1">
      <c r="A26" s="691"/>
      <c r="B26" s="570" t="s">
        <v>423</v>
      </c>
      <c r="C26" s="893" t="s">
        <v>278</v>
      </c>
      <c r="D26" s="894">
        <f>SUM(S26:AE26)</f>
        <v>39527</v>
      </c>
      <c r="E26" s="894"/>
      <c r="F26" s="894"/>
      <c r="G26" s="895">
        <v>8732</v>
      </c>
      <c r="H26" s="895"/>
      <c r="I26" s="895"/>
      <c r="J26" s="895">
        <v>20347</v>
      </c>
      <c r="K26" s="895"/>
      <c r="L26" s="895"/>
      <c r="M26" s="895">
        <v>6808</v>
      </c>
      <c r="N26" s="895"/>
      <c r="O26" s="895"/>
      <c r="P26" s="895"/>
      <c r="Q26" s="895"/>
      <c r="R26" s="895"/>
      <c r="S26" s="895"/>
      <c r="T26" s="895"/>
      <c r="U26" s="895"/>
      <c r="V26" s="894"/>
      <c r="W26" s="894"/>
      <c r="X26" s="894"/>
      <c r="Y26" s="894"/>
      <c r="Z26" s="894"/>
      <c r="AA26" s="894"/>
      <c r="AB26" s="894">
        <v>19119</v>
      </c>
      <c r="AC26" s="894"/>
      <c r="AD26" s="894"/>
      <c r="AE26" s="572">
        <v>20408</v>
      </c>
      <c r="AF26" s="894">
        <f>SUM(AU26:BG26)</f>
        <v>27729.559872558588</v>
      </c>
      <c r="AG26" s="894"/>
      <c r="AH26" s="894"/>
      <c r="AI26" s="895">
        <v>7177.255164550781</v>
      </c>
      <c r="AJ26" s="895"/>
      <c r="AK26" s="895"/>
      <c r="AL26" s="895">
        <v>13698.419938802488</v>
      </c>
      <c r="AM26" s="895"/>
      <c r="AN26" s="895"/>
      <c r="AO26" s="895">
        <v>6441.1333564453089</v>
      </c>
      <c r="AP26" s="895"/>
      <c r="AQ26" s="895"/>
      <c r="AR26" s="895">
        <v>0</v>
      </c>
      <c r="AS26" s="895"/>
      <c r="AT26" s="895"/>
      <c r="AU26" s="895">
        <v>0</v>
      </c>
      <c r="AV26" s="895"/>
      <c r="AW26" s="895"/>
      <c r="AX26" s="894">
        <v>0</v>
      </c>
      <c r="AY26" s="894"/>
      <c r="AZ26" s="894"/>
      <c r="BA26" s="894">
        <v>0</v>
      </c>
      <c r="BB26" s="894"/>
      <c r="BC26" s="894"/>
      <c r="BD26" s="894">
        <v>14111.170882812499</v>
      </c>
      <c r="BE26" s="894"/>
      <c r="BF26" s="894"/>
      <c r="BG26" s="572">
        <v>13618.38898974609</v>
      </c>
      <c r="BH26" s="894">
        <f>SUM(BW26:CI26)</f>
        <v>0</v>
      </c>
      <c r="BI26" s="894"/>
      <c r="BJ26" s="894"/>
    </row>
    <row r="27" spans="1:64" s="89" customFormat="1">
      <c r="A27" s="691"/>
      <c r="B27" s="570" t="s">
        <v>279</v>
      </c>
      <c r="C27" s="893"/>
      <c r="D27" s="894">
        <f t="shared" ref="D27:D29" si="0">SUM(S27:AE27)</f>
        <v>102</v>
      </c>
      <c r="E27" s="894"/>
      <c r="F27" s="894"/>
      <c r="G27" s="895"/>
      <c r="H27" s="895"/>
      <c r="I27" s="895"/>
      <c r="J27" s="895"/>
      <c r="K27" s="895"/>
      <c r="L27" s="895"/>
      <c r="M27" s="895"/>
      <c r="N27" s="895"/>
      <c r="O27" s="895"/>
      <c r="P27" s="895"/>
      <c r="Q27" s="895"/>
      <c r="R27" s="895"/>
      <c r="S27" s="895"/>
      <c r="T27" s="895"/>
      <c r="U27" s="895"/>
      <c r="V27" s="894"/>
      <c r="W27" s="894"/>
      <c r="X27" s="894"/>
      <c r="Y27" s="894">
        <v>102</v>
      </c>
      <c r="Z27" s="894"/>
      <c r="AA27" s="894"/>
      <c r="AB27" s="894"/>
      <c r="AC27" s="894"/>
      <c r="AD27" s="894"/>
      <c r="AE27" s="572"/>
      <c r="AF27" s="894">
        <f t="shared" ref="AF27:AF29" si="1">SUM(AU27:BG27)</f>
        <v>96.216483613287764</v>
      </c>
      <c r="AG27" s="894"/>
      <c r="AH27" s="894"/>
      <c r="AI27" s="895">
        <v>0</v>
      </c>
      <c r="AJ27" s="895"/>
      <c r="AK27" s="895"/>
      <c r="AL27" s="895">
        <v>0</v>
      </c>
      <c r="AM27" s="895"/>
      <c r="AN27" s="895"/>
      <c r="AO27" s="895">
        <v>0</v>
      </c>
      <c r="AP27" s="895"/>
      <c r="AQ27" s="895"/>
      <c r="AR27" s="895">
        <v>0</v>
      </c>
      <c r="AS27" s="895"/>
      <c r="AT27" s="895"/>
      <c r="AU27" s="895">
        <v>0</v>
      </c>
      <c r="AV27" s="895"/>
      <c r="AW27" s="895"/>
      <c r="AX27" s="894">
        <v>0</v>
      </c>
      <c r="AY27" s="894"/>
      <c r="AZ27" s="894"/>
      <c r="BA27" s="894">
        <v>96.216483613287764</v>
      </c>
      <c r="BB27" s="894"/>
      <c r="BC27" s="894"/>
      <c r="BD27" s="894">
        <v>0</v>
      </c>
      <c r="BE27" s="894"/>
      <c r="BF27" s="894"/>
      <c r="BG27" s="572">
        <v>0</v>
      </c>
      <c r="BH27" s="894">
        <f t="shared" ref="BH27:BH29" si="2">SUM(BW27:CI27)</f>
        <v>0</v>
      </c>
      <c r="BI27" s="894"/>
      <c r="BJ27" s="894"/>
    </row>
    <row r="28" spans="1:64" s="89" customFormat="1">
      <c r="A28" s="691"/>
      <c r="B28" s="570" t="s">
        <v>280</v>
      </c>
      <c r="C28" s="893"/>
      <c r="D28" s="894">
        <f t="shared" si="0"/>
        <v>0</v>
      </c>
      <c r="E28" s="894"/>
      <c r="F28" s="894"/>
      <c r="G28" s="895"/>
      <c r="H28" s="895"/>
      <c r="I28" s="895"/>
      <c r="J28" s="895"/>
      <c r="K28" s="895"/>
      <c r="L28" s="895"/>
      <c r="M28" s="895"/>
      <c r="N28" s="895"/>
      <c r="O28" s="895"/>
      <c r="P28" s="895"/>
      <c r="Q28" s="895"/>
      <c r="R28" s="895"/>
      <c r="S28" s="895"/>
      <c r="T28" s="895"/>
      <c r="U28" s="895"/>
      <c r="V28" s="894"/>
      <c r="W28" s="894"/>
      <c r="X28" s="894"/>
      <c r="Y28" s="894"/>
      <c r="Z28" s="894"/>
      <c r="AA28" s="894"/>
      <c r="AB28" s="894"/>
      <c r="AC28" s="894"/>
      <c r="AD28" s="894"/>
      <c r="AE28" s="572"/>
      <c r="AF28" s="894">
        <f t="shared" si="1"/>
        <v>0</v>
      </c>
      <c r="AG28" s="894"/>
      <c r="AH28" s="894"/>
      <c r="AI28" s="895">
        <v>0</v>
      </c>
      <c r="AJ28" s="895"/>
      <c r="AK28" s="895"/>
      <c r="AL28" s="895">
        <v>0</v>
      </c>
      <c r="AM28" s="895"/>
      <c r="AN28" s="895"/>
      <c r="AO28" s="895">
        <v>0</v>
      </c>
      <c r="AP28" s="895"/>
      <c r="AQ28" s="895"/>
      <c r="AR28" s="895">
        <v>0</v>
      </c>
      <c r="AS28" s="895"/>
      <c r="AT28" s="895"/>
      <c r="AU28" s="895">
        <v>0</v>
      </c>
      <c r="AV28" s="895"/>
      <c r="AW28" s="895"/>
      <c r="AX28" s="894">
        <v>0</v>
      </c>
      <c r="AY28" s="894"/>
      <c r="AZ28" s="894"/>
      <c r="BA28" s="894">
        <v>0</v>
      </c>
      <c r="BB28" s="894"/>
      <c r="BC28" s="894"/>
      <c r="BD28" s="894">
        <v>0</v>
      </c>
      <c r="BE28" s="894"/>
      <c r="BF28" s="894"/>
      <c r="BG28" s="572">
        <v>0</v>
      </c>
      <c r="BH28" s="894">
        <f t="shared" si="2"/>
        <v>0</v>
      </c>
      <c r="BI28" s="894"/>
      <c r="BJ28" s="894"/>
    </row>
    <row r="29" spans="1:64" s="89" customFormat="1">
      <c r="A29" s="691"/>
      <c r="B29" s="570" t="s">
        <v>281</v>
      </c>
      <c r="C29" s="893"/>
      <c r="D29" s="894">
        <f t="shared" si="0"/>
        <v>77</v>
      </c>
      <c r="E29" s="894"/>
      <c r="F29" s="894"/>
      <c r="G29" s="895"/>
      <c r="H29" s="895"/>
      <c r="I29" s="895"/>
      <c r="J29" s="895">
        <v>1382</v>
      </c>
      <c r="K29" s="895"/>
      <c r="L29" s="895"/>
      <c r="M29" s="895">
        <v>20805</v>
      </c>
      <c r="N29" s="895"/>
      <c r="O29" s="895"/>
      <c r="P29" s="586"/>
      <c r="Q29" s="587"/>
      <c r="R29" s="587"/>
      <c r="S29" s="895"/>
      <c r="T29" s="895"/>
      <c r="U29" s="895"/>
      <c r="V29" s="894"/>
      <c r="W29" s="894"/>
      <c r="X29" s="894"/>
      <c r="Y29" s="894"/>
      <c r="Z29" s="894"/>
      <c r="AA29" s="894"/>
      <c r="AB29" s="894">
        <v>77</v>
      </c>
      <c r="AC29" s="894"/>
      <c r="AD29" s="894"/>
      <c r="AE29" s="572"/>
      <c r="AF29" s="894">
        <f t="shared" si="1"/>
        <v>1753.9232167968751</v>
      </c>
      <c r="AG29" s="894"/>
      <c r="AH29" s="894"/>
      <c r="AI29" s="895">
        <v>0</v>
      </c>
      <c r="AJ29" s="895"/>
      <c r="AK29" s="895"/>
      <c r="AL29" s="895">
        <v>5991.7685646154769</v>
      </c>
      <c r="AM29" s="895"/>
      <c r="AN29" s="895"/>
      <c r="AO29" s="895">
        <v>17558.146874999999</v>
      </c>
      <c r="AP29" s="895"/>
      <c r="AQ29" s="895"/>
      <c r="AR29" s="586">
        <v>0</v>
      </c>
      <c r="AS29" s="587"/>
      <c r="AT29" s="587"/>
      <c r="AU29" s="895">
        <v>0</v>
      </c>
      <c r="AV29" s="895"/>
      <c r="AW29" s="895"/>
      <c r="AX29" s="894">
        <v>0</v>
      </c>
      <c r="AY29" s="894"/>
      <c r="AZ29" s="894"/>
      <c r="BA29" s="894">
        <v>0</v>
      </c>
      <c r="BB29" s="894"/>
      <c r="BC29" s="894"/>
      <c r="BD29" s="894">
        <v>108.53000000000002</v>
      </c>
      <c r="BE29" s="894"/>
      <c r="BF29" s="894"/>
      <c r="BG29" s="572">
        <v>1645.3932167968751</v>
      </c>
      <c r="BH29" s="894">
        <f t="shared" si="2"/>
        <v>0</v>
      </c>
      <c r="BI29" s="894"/>
      <c r="BJ29" s="894"/>
    </row>
    <row r="30" spans="1:64" s="89" customFormat="1">
      <c r="A30" s="691"/>
      <c r="B30" s="574" t="s">
        <v>147</v>
      </c>
      <c r="C30" s="575"/>
      <c r="D30" s="902">
        <f>SUM(D26:D29)</f>
        <v>39706</v>
      </c>
      <c r="E30" s="902"/>
      <c r="F30" s="902"/>
      <c r="G30" s="902">
        <f>SUM(G26:G29)</f>
        <v>8732</v>
      </c>
      <c r="H30" s="902"/>
      <c r="I30" s="902"/>
      <c r="J30" s="902">
        <f>SUM(J26:J29)</f>
        <v>21729</v>
      </c>
      <c r="K30" s="902"/>
      <c r="L30" s="902"/>
      <c r="M30" s="902">
        <f>SUM(M26:M29)</f>
        <v>27613</v>
      </c>
      <c r="N30" s="902"/>
      <c r="O30" s="902"/>
      <c r="P30" s="902">
        <f>SUM(P26:P29)</f>
        <v>0</v>
      </c>
      <c r="Q30" s="902"/>
      <c r="R30" s="902"/>
      <c r="S30" s="902">
        <f>SUM(S26:S29)</f>
        <v>0</v>
      </c>
      <c r="T30" s="902"/>
      <c r="U30" s="902"/>
      <c r="V30" s="902">
        <f>SUM(V26:V29)</f>
        <v>0</v>
      </c>
      <c r="W30" s="902"/>
      <c r="X30" s="902"/>
      <c r="Y30" s="902">
        <f>SUM(Y26:Y29)</f>
        <v>102</v>
      </c>
      <c r="Z30" s="902"/>
      <c r="AA30" s="902"/>
      <c r="AB30" s="902">
        <f>SUM(AB26:AB29)</f>
        <v>19196</v>
      </c>
      <c r="AC30" s="902"/>
      <c r="AD30" s="902"/>
      <c r="AE30" s="581">
        <f>SUM(AE26:AE29)</f>
        <v>20408</v>
      </c>
      <c r="AF30" s="909">
        <f>SUM(AF26:AF29)</f>
        <v>29579.699572968751</v>
      </c>
      <c r="AG30" s="909"/>
      <c r="AH30" s="909"/>
      <c r="AI30" s="909">
        <f>SUM(AI26:AI29)</f>
        <v>7177.255164550781</v>
      </c>
      <c r="AJ30" s="909"/>
      <c r="AK30" s="909"/>
      <c r="AL30" s="909">
        <f>SUM(AL26:AL29)</f>
        <v>19690.188503417965</v>
      </c>
      <c r="AM30" s="909"/>
      <c r="AN30" s="909"/>
      <c r="AO30" s="909">
        <f>SUM(AO26:AO29)</f>
        <v>23999.280231445307</v>
      </c>
      <c r="AP30" s="909"/>
      <c r="AQ30" s="909"/>
      <c r="AR30" s="909">
        <f>SUM(AR26:AR29)</f>
        <v>0</v>
      </c>
      <c r="AS30" s="909"/>
      <c r="AT30" s="909"/>
      <c r="AU30" s="909">
        <f>SUM(AU26:AU29)</f>
        <v>0</v>
      </c>
      <c r="AV30" s="909"/>
      <c r="AW30" s="909"/>
      <c r="AX30" s="909">
        <f>SUM(AX26:AX29)</f>
        <v>0</v>
      </c>
      <c r="AY30" s="909"/>
      <c r="AZ30" s="909"/>
      <c r="BA30" s="909">
        <f>SUM(BA26:BA29)</f>
        <v>96.216483613287764</v>
      </c>
      <c r="BB30" s="909"/>
      <c r="BC30" s="909"/>
      <c r="BD30" s="909">
        <f>SUM(BD26:BD29)</f>
        <v>14219.7008828125</v>
      </c>
      <c r="BE30" s="909"/>
      <c r="BF30" s="909"/>
      <c r="BG30" s="584">
        <f>SUM(BG26:BG29)</f>
        <v>15263.782206542965</v>
      </c>
      <c r="BH30" s="901">
        <v>13019</v>
      </c>
      <c r="BI30" s="901"/>
      <c r="BJ30" s="901"/>
    </row>
    <row r="31" spans="1:64" s="89" customFormat="1">
      <c r="A31" s="691"/>
      <c r="B31" s="578" t="s">
        <v>426</v>
      </c>
      <c r="C31" s="579" t="s">
        <v>278</v>
      </c>
      <c r="D31" s="910">
        <f>SUM(S31:AE31)</f>
        <v>22506</v>
      </c>
      <c r="E31" s="910"/>
      <c r="F31" s="910"/>
      <c r="G31" s="899">
        <v>606</v>
      </c>
      <c r="H31" s="899"/>
      <c r="I31" s="899"/>
      <c r="J31" s="899">
        <v>267</v>
      </c>
      <c r="K31" s="899"/>
      <c r="L31" s="899"/>
      <c r="M31" s="899">
        <v>7455</v>
      </c>
      <c r="N31" s="899"/>
      <c r="O31" s="899"/>
      <c r="P31" s="899"/>
      <c r="Q31" s="899"/>
      <c r="R31" s="899"/>
      <c r="S31" s="899">
        <v>2564</v>
      </c>
      <c r="T31" s="899"/>
      <c r="U31" s="899"/>
      <c r="V31" s="910">
        <v>15111</v>
      </c>
      <c r="W31" s="910"/>
      <c r="X31" s="910"/>
      <c r="Y31" s="910"/>
      <c r="Z31" s="910"/>
      <c r="AA31" s="910"/>
      <c r="AB31" s="910">
        <v>434</v>
      </c>
      <c r="AC31" s="910"/>
      <c r="AD31" s="910"/>
      <c r="AE31" s="588">
        <v>4397</v>
      </c>
      <c r="AF31" s="910">
        <f>SUM(AU31:BG31)</f>
        <v>21631.624253980634</v>
      </c>
      <c r="AG31" s="910"/>
      <c r="AH31" s="910"/>
      <c r="AI31" s="899">
        <v>650.24085546875006</v>
      </c>
      <c r="AJ31" s="899"/>
      <c r="AK31" s="899"/>
      <c r="AL31" s="899">
        <v>0</v>
      </c>
      <c r="AM31" s="899"/>
      <c r="AN31" s="899"/>
      <c r="AO31" s="899">
        <v>7468.9368046875006</v>
      </c>
      <c r="AP31" s="899"/>
      <c r="AQ31" s="899"/>
      <c r="AR31" s="899">
        <v>0</v>
      </c>
      <c r="AS31" s="899"/>
      <c r="AT31" s="899"/>
      <c r="AU31" s="899">
        <v>2784.8763041992188</v>
      </c>
      <c r="AV31" s="899"/>
      <c r="AW31" s="899"/>
      <c r="AX31" s="910">
        <v>14053.073773023603</v>
      </c>
      <c r="AY31" s="910"/>
      <c r="AZ31" s="910"/>
      <c r="BA31" s="910"/>
      <c r="BB31" s="910"/>
      <c r="BC31" s="910"/>
      <c r="BD31" s="910">
        <v>603.3360478515624</v>
      </c>
      <c r="BE31" s="910"/>
      <c r="BF31" s="910"/>
      <c r="BG31" s="588">
        <v>4190.3381289062509</v>
      </c>
      <c r="BH31" s="910">
        <f>SUM(BW31:CI31)</f>
        <v>0</v>
      </c>
      <c r="BI31" s="910"/>
      <c r="BJ31" s="910"/>
    </row>
    <row r="32" spans="1:64" ht="29">
      <c r="A32" s="691"/>
      <c r="B32" s="69" t="s">
        <v>427</v>
      </c>
      <c r="C32" s="70"/>
      <c r="D32" s="912">
        <f>D31+D30+D24+D20+D16+D12</f>
        <v>271212</v>
      </c>
      <c r="E32" s="912"/>
      <c r="F32" s="912"/>
      <c r="G32" s="912">
        <v>8455.9215024414061</v>
      </c>
      <c r="H32" s="912"/>
      <c r="I32" s="912"/>
      <c r="J32" s="912">
        <v>21465.861110107417</v>
      </c>
      <c r="K32" s="912"/>
      <c r="L32" s="912"/>
      <c r="M32" s="913">
        <v>78193.889920898437</v>
      </c>
      <c r="N32" s="913"/>
      <c r="O32" s="913"/>
      <c r="P32" s="912">
        <v>7924.1926308593756</v>
      </c>
      <c r="Q32" s="912"/>
      <c r="R32" s="912"/>
      <c r="S32" s="912">
        <v>9314.5848090209947</v>
      </c>
      <c r="T32" s="912"/>
      <c r="U32" s="912"/>
      <c r="V32" s="912">
        <v>65451.209005353507</v>
      </c>
      <c r="W32" s="912"/>
      <c r="X32" s="912"/>
      <c r="Y32" s="912">
        <v>354.2315941838379</v>
      </c>
      <c r="Z32" s="912"/>
      <c r="AA32" s="912"/>
      <c r="AB32" s="912">
        <v>127781.89545117186</v>
      </c>
      <c r="AC32" s="912"/>
      <c r="AD32" s="912"/>
      <c r="AE32" s="64">
        <v>72512.730840576172</v>
      </c>
      <c r="AF32" s="912">
        <f>AF31+AF30+AF24+AF20+AF16+AF12</f>
        <v>283338.84433116578</v>
      </c>
      <c r="AG32" s="912"/>
      <c r="AH32" s="912"/>
      <c r="AI32" s="912">
        <v>8455.9215024414061</v>
      </c>
      <c r="AJ32" s="912"/>
      <c r="AK32" s="912"/>
      <c r="AL32" s="912">
        <v>21465.861110107417</v>
      </c>
      <c r="AM32" s="912"/>
      <c r="AN32" s="912"/>
      <c r="AO32" s="913">
        <v>78193.889920898437</v>
      </c>
      <c r="AP32" s="913"/>
      <c r="AQ32" s="913"/>
      <c r="AR32" s="912">
        <v>7924.1926308593756</v>
      </c>
      <c r="AS32" s="912"/>
      <c r="AT32" s="912"/>
      <c r="AU32" s="912">
        <v>9314.5848090209947</v>
      </c>
      <c r="AV32" s="912"/>
      <c r="AW32" s="912"/>
      <c r="AX32" s="912">
        <v>65451.209005353507</v>
      </c>
      <c r="AY32" s="912"/>
      <c r="AZ32" s="912"/>
      <c r="BA32" s="912">
        <v>354.2315941838379</v>
      </c>
      <c r="BB32" s="912"/>
      <c r="BC32" s="912"/>
      <c r="BD32" s="912">
        <v>127781.89545117186</v>
      </c>
      <c r="BE32" s="912"/>
      <c r="BF32" s="912"/>
      <c r="BG32" s="64">
        <v>72512.730840576172</v>
      </c>
      <c r="BH32" s="912">
        <f>BH31+BH30+BH24+BH20+BH16+BH12</f>
        <v>162086</v>
      </c>
      <c r="BI32" s="912"/>
      <c r="BJ32" s="912"/>
      <c r="BK32" s="359">
        <v>162087</v>
      </c>
      <c r="BL32" s="439"/>
    </row>
    <row r="33" spans="1:62" ht="18.5">
      <c r="A33" s="691"/>
      <c r="B33" s="753" t="s">
        <v>284</v>
      </c>
      <c r="C33" s="753"/>
      <c r="D33" s="911"/>
      <c r="E33" s="911"/>
      <c r="F33" s="911"/>
      <c r="G33" s="911"/>
      <c r="H33" s="911"/>
      <c r="I33" s="911"/>
      <c r="J33" s="911"/>
      <c r="K33" s="911"/>
      <c r="L33" s="911"/>
      <c r="M33" s="911"/>
      <c r="N33" s="911"/>
      <c r="O33" s="911"/>
      <c r="P33" s="911"/>
      <c r="Q33" s="911"/>
      <c r="R33" s="911"/>
      <c r="S33" s="911"/>
      <c r="T33" s="911"/>
      <c r="U33" s="911"/>
      <c r="V33" s="911"/>
      <c r="W33" s="911"/>
      <c r="X33" s="911"/>
      <c r="Y33" s="911"/>
      <c r="Z33" s="911"/>
      <c r="AA33" s="911"/>
      <c r="AB33" s="911"/>
      <c r="AC33" s="911"/>
      <c r="AD33" s="911"/>
      <c r="AE33" s="65"/>
      <c r="AF33" s="911"/>
      <c r="AG33" s="911"/>
      <c r="AH33" s="911"/>
      <c r="AI33" s="911"/>
      <c r="AJ33" s="911"/>
      <c r="AK33" s="911"/>
      <c r="AL33" s="911"/>
      <c r="AM33" s="911"/>
      <c r="AN33" s="911"/>
      <c r="AO33" s="911"/>
      <c r="AP33" s="911"/>
      <c r="AQ33" s="911"/>
      <c r="AR33" s="911"/>
      <c r="AS33" s="911"/>
      <c r="AT33" s="911"/>
      <c r="AU33" s="911"/>
      <c r="AV33" s="911"/>
      <c r="AW33" s="911"/>
      <c r="AX33" s="911"/>
      <c r="AY33" s="911"/>
      <c r="AZ33" s="911"/>
      <c r="BA33" s="911"/>
      <c r="BB33" s="911"/>
      <c r="BC33" s="911"/>
      <c r="BD33" s="911"/>
      <c r="BE33" s="911"/>
      <c r="BF33" s="911"/>
      <c r="BG33" s="65"/>
      <c r="BH33" s="911"/>
      <c r="BI33" s="911"/>
      <c r="BJ33" s="911"/>
    </row>
    <row r="34" spans="1:62" s="89" customFormat="1">
      <c r="A34" s="691"/>
      <c r="B34" s="591" t="s">
        <v>285</v>
      </c>
      <c r="C34" s="82" t="s">
        <v>278</v>
      </c>
      <c r="D34" s="914">
        <f>SUM(P34:AA34)+AE34</f>
        <v>157997</v>
      </c>
      <c r="E34" s="914"/>
      <c r="F34" s="914"/>
      <c r="G34" s="914">
        <v>9967</v>
      </c>
      <c r="H34" s="914"/>
      <c r="I34" s="914"/>
      <c r="J34" s="914">
        <v>23684</v>
      </c>
      <c r="K34" s="914"/>
      <c r="L34" s="914"/>
      <c r="M34" s="914">
        <v>81278</v>
      </c>
      <c r="N34" s="914"/>
      <c r="O34" s="914"/>
      <c r="P34" s="914">
        <v>6991</v>
      </c>
      <c r="Q34" s="914"/>
      <c r="R34" s="914"/>
      <c r="S34" s="914">
        <v>16528</v>
      </c>
      <c r="T34" s="914"/>
      <c r="U34" s="914"/>
      <c r="V34" s="914">
        <v>56850</v>
      </c>
      <c r="W34" s="914"/>
      <c r="X34" s="914"/>
      <c r="Y34" s="914">
        <v>365</v>
      </c>
      <c r="Z34" s="914"/>
      <c r="AA34" s="914"/>
      <c r="AB34" s="914"/>
      <c r="AC34" s="914"/>
      <c r="AD34" s="914"/>
      <c r="AE34" s="592">
        <v>77263</v>
      </c>
      <c r="AF34" s="914">
        <f>SUM(AR34:BC34)+BG34</f>
        <v>155556.94887999387</v>
      </c>
      <c r="AG34" s="914"/>
      <c r="AH34" s="914"/>
      <c r="AI34" s="914">
        <f>AI32</f>
        <v>8455.9215024414061</v>
      </c>
      <c r="AJ34" s="914"/>
      <c r="AK34" s="914"/>
      <c r="AL34" s="914">
        <f>AL32</f>
        <v>21465.861110107417</v>
      </c>
      <c r="AM34" s="914"/>
      <c r="AN34" s="914"/>
      <c r="AO34" s="914">
        <f>AO32</f>
        <v>78193.889920898437</v>
      </c>
      <c r="AP34" s="914"/>
      <c r="AQ34" s="914"/>
      <c r="AR34" s="914">
        <f>AR32</f>
        <v>7924.1926308593756</v>
      </c>
      <c r="AS34" s="914"/>
      <c r="AT34" s="914"/>
      <c r="AU34" s="914">
        <f>AU32</f>
        <v>9314.5848090209947</v>
      </c>
      <c r="AV34" s="914"/>
      <c r="AW34" s="914"/>
      <c r="AX34" s="914">
        <f>AX32</f>
        <v>65451.209005353507</v>
      </c>
      <c r="AY34" s="914"/>
      <c r="AZ34" s="914"/>
      <c r="BA34" s="914">
        <f>BA32</f>
        <v>354.2315941838379</v>
      </c>
      <c r="BB34" s="914"/>
      <c r="BC34" s="914"/>
      <c r="BD34" s="914" t="s">
        <v>286</v>
      </c>
      <c r="BE34" s="914"/>
      <c r="BF34" s="914"/>
      <c r="BG34" s="592">
        <f>BG32</f>
        <v>72512.730840576172</v>
      </c>
      <c r="BH34" s="914">
        <v>104163</v>
      </c>
      <c r="BI34" s="914"/>
      <c r="BJ34" s="914"/>
    </row>
    <row r="35" spans="1:62" s="90" customFormat="1">
      <c r="A35" s="691"/>
      <c r="B35" s="591" t="s">
        <v>287</v>
      </c>
      <c r="C35" s="82" t="s">
        <v>116</v>
      </c>
      <c r="D35" s="915">
        <f>D34/D32</f>
        <v>0.58255903131129894</v>
      </c>
      <c r="E35" s="915"/>
      <c r="F35" s="915"/>
      <c r="G35" s="916"/>
      <c r="H35" s="917"/>
      <c r="I35" s="917"/>
      <c r="J35" s="917"/>
      <c r="K35" s="917"/>
      <c r="L35" s="917"/>
      <c r="M35" s="917"/>
      <c r="N35" s="917"/>
      <c r="O35" s="917"/>
      <c r="P35" s="917"/>
      <c r="Q35" s="917"/>
      <c r="R35" s="917"/>
      <c r="S35" s="917"/>
      <c r="T35" s="917"/>
      <c r="U35" s="917"/>
      <c r="V35" s="917"/>
      <c r="W35" s="917"/>
      <c r="X35" s="917"/>
      <c r="Y35" s="917"/>
      <c r="Z35" s="917"/>
      <c r="AA35" s="917"/>
      <c r="AB35" s="917"/>
      <c r="AC35" s="917"/>
      <c r="AD35" s="917"/>
      <c r="AE35" s="918"/>
      <c r="AF35" s="915">
        <f>AF34/AF32</f>
        <v>0.54901384682073195</v>
      </c>
      <c r="AG35" s="915"/>
      <c r="AH35" s="915"/>
      <c r="AI35" s="916"/>
      <c r="AJ35" s="917"/>
      <c r="AK35" s="917"/>
      <c r="AL35" s="917"/>
      <c r="AM35" s="917"/>
      <c r="AN35" s="917"/>
      <c r="AO35" s="917"/>
      <c r="AP35" s="917"/>
      <c r="AQ35" s="917"/>
      <c r="AR35" s="917"/>
      <c r="AS35" s="917"/>
      <c r="AT35" s="917"/>
      <c r="AU35" s="917"/>
      <c r="AV35" s="917"/>
      <c r="AW35" s="917"/>
      <c r="AX35" s="917"/>
      <c r="AY35" s="917"/>
      <c r="AZ35" s="917"/>
      <c r="BA35" s="917"/>
      <c r="BB35" s="917"/>
      <c r="BC35" s="917"/>
      <c r="BD35" s="917"/>
      <c r="BE35" s="917"/>
      <c r="BF35" s="917"/>
      <c r="BG35" s="918"/>
      <c r="BH35" s="915">
        <f>BH34/BH32</f>
        <v>0.64264032674012561</v>
      </c>
      <c r="BI35" s="915"/>
      <c r="BJ35" s="915"/>
    </row>
    <row r="36" spans="1:62" ht="18.5">
      <c r="A36" s="690" t="s">
        <v>432</v>
      </c>
      <c r="B36" s="690"/>
      <c r="C36" s="690"/>
      <c r="D36" s="919"/>
      <c r="E36" s="919"/>
      <c r="F36" s="919"/>
      <c r="G36" s="919"/>
      <c r="H36" s="919"/>
      <c r="I36" s="919"/>
      <c r="J36" s="919"/>
      <c r="K36" s="919"/>
      <c r="L36" s="919"/>
      <c r="M36" s="919"/>
      <c r="N36" s="919"/>
      <c r="O36" s="919"/>
      <c r="P36" s="919"/>
      <c r="Q36" s="919"/>
      <c r="R36" s="919"/>
      <c r="S36" s="919"/>
      <c r="T36" s="919"/>
      <c r="U36" s="919"/>
      <c r="V36" s="919"/>
      <c r="W36" s="919"/>
      <c r="X36" s="919"/>
      <c r="Y36" s="919"/>
      <c r="Z36" s="919"/>
      <c r="AA36" s="919"/>
      <c r="AB36" s="919"/>
      <c r="AC36" s="919"/>
      <c r="AD36" s="919"/>
      <c r="AE36" s="364"/>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66"/>
      <c r="BH36" s="920"/>
      <c r="BI36" s="920"/>
      <c r="BJ36" s="920"/>
    </row>
    <row r="37" spans="1:62" s="89" customFormat="1">
      <c r="A37" s="749" t="s">
        <v>38</v>
      </c>
      <c r="B37" s="591" t="s">
        <v>277</v>
      </c>
      <c r="C37" s="935" t="s">
        <v>278</v>
      </c>
      <c r="D37" s="921">
        <f>SUM(P37:AE37)</f>
        <v>68145</v>
      </c>
      <c r="E37" s="921"/>
      <c r="F37" s="921"/>
      <c r="G37" s="914"/>
      <c r="H37" s="914"/>
      <c r="I37" s="914"/>
      <c r="J37" s="914"/>
      <c r="K37" s="914"/>
      <c r="L37" s="914"/>
      <c r="M37" s="914"/>
      <c r="N37" s="914"/>
      <c r="O37" s="914"/>
      <c r="P37" s="914"/>
      <c r="Q37" s="914"/>
      <c r="R37" s="914"/>
      <c r="S37" s="914">
        <v>1930</v>
      </c>
      <c r="T37" s="914"/>
      <c r="U37" s="914"/>
      <c r="V37" s="922">
        <v>14379</v>
      </c>
      <c r="W37" s="923"/>
      <c r="X37" s="924"/>
      <c r="Y37" s="914"/>
      <c r="Z37" s="914"/>
      <c r="AA37" s="914"/>
      <c r="AB37" s="914">
        <v>51836</v>
      </c>
      <c r="AC37" s="914"/>
      <c r="AD37" s="914"/>
      <c r="AE37" s="592"/>
      <c r="AF37" s="921">
        <f>SUM(AR37:BG37)</f>
        <v>74789.317921508788</v>
      </c>
      <c r="AG37" s="921"/>
      <c r="AH37" s="921"/>
      <c r="AI37" s="914">
        <v>0</v>
      </c>
      <c r="AJ37" s="914"/>
      <c r="AK37" s="914"/>
      <c r="AL37" s="914">
        <v>0</v>
      </c>
      <c r="AM37" s="914"/>
      <c r="AN37" s="914"/>
      <c r="AO37" s="914">
        <v>0</v>
      </c>
      <c r="AP37" s="914"/>
      <c r="AQ37" s="914"/>
      <c r="AR37" s="914">
        <v>0</v>
      </c>
      <c r="AS37" s="914"/>
      <c r="AT37" s="914"/>
      <c r="AU37" s="914">
        <v>2415.6030034179694</v>
      </c>
      <c r="AV37" s="914"/>
      <c r="AW37" s="914"/>
      <c r="AX37" s="914">
        <v>13624.026716918946</v>
      </c>
      <c r="AY37" s="914"/>
      <c r="AZ37" s="914"/>
      <c r="BA37" s="914">
        <v>0</v>
      </c>
      <c r="BB37" s="914"/>
      <c r="BC37" s="914"/>
      <c r="BD37" s="914">
        <v>58749.688201171877</v>
      </c>
      <c r="BE37" s="914"/>
      <c r="BF37" s="914"/>
      <c r="BG37" s="592">
        <v>0</v>
      </c>
      <c r="BH37" s="921">
        <v>34549</v>
      </c>
      <c r="BI37" s="921"/>
      <c r="BJ37" s="921"/>
    </row>
    <row r="38" spans="1:62" s="89" customFormat="1">
      <c r="A38" s="749"/>
      <c r="B38" s="591" t="s">
        <v>288</v>
      </c>
      <c r="C38" s="935"/>
      <c r="D38" s="921">
        <f t="shared" ref="D38:D41" si="3">SUM(P38:AE38)</f>
        <v>8053</v>
      </c>
      <c r="E38" s="921"/>
      <c r="F38" s="921"/>
      <c r="G38" s="914"/>
      <c r="H38" s="914"/>
      <c r="I38" s="914"/>
      <c r="J38" s="914"/>
      <c r="K38" s="914"/>
      <c r="L38" s="914"/>
      <c r="M38" s="914">
        <v>2397</v>
      </c>
      <c r="N38" s="914"/>
      <c r="O38" s="914"/>
      <c r="P38" s="914"/>
      <c r="Q38" s="914"/>
      <c r="R38" s="914"/>
      <c r="S38" s="914">
        <v>277</v>
      </c>
      <c r="T38" s="914"/>
      <c r="U38" s="914"/>
      <c r="V38" s="922">
        <v>2932</v>
      </c>
      <c r="W38" s="923"/>
      <c r="X38" s="924"/>
      <c r="Y38" s="914"/>
      <c r="Z38" s="914"/>
      <c r="AA38" s="914"/>
      <c r="AB38" s="914">
        <v>2447</v>
      </c>
      <c r="AC38" s="914"/>
      <c r="AD38" s="914"/>
      <c r="AE38" s="592">
        <v>2397</v>
      </c>
      <c r="AF38" s="921">
        <f t="shared" ref="AF38:AF41" si="4">SUM(AR38:BG38)</f>
        <v>7313.2197080078131</v>
      </c>
      <c r="AG38" s="921"/>
      <c r="AH38" s="921"/>
      <c r="AI38" s="914">
        <v>0</v>
      </c>
      <c r="AJ38" s="914"/>
      <c r="AK38" s="914"/>
      <c r="AL38" s="914">
        <v>0</v>
      </c>
      <c r="AM38" s="914"/>
      <c r="AN38" s="914"/>
      <c r="AO38" s="914">
        <v>2403.3024375</v>
      </c>
      <c r="AP38" s="914"/>
      <c r="AQ38" s="914"/>
      <c r="AR38" s="914">
        <v>0</v>
      </c>
      <c r="AS38" s="914"/>
      <c r="AT38" s="914"/>
      <c r="AU38" s="914">
        <v>0</v>
      </c>
      <c r="AV38" s="914"/>
      <c r="AW38" s="914"/>
      <c r="AX38" s="914">
        <v>2888.7753923339842</v>
      </c>
      <c r="AY38" s="914"/>
      <c r="AZ38" s="914"/>
      <c r="BA38" s="914">
        <v>0</v>
      </c>
      <c r="BB38" s="914"/>
      <c r="BC38" s="914"/>
      <c r="BD38" s="914">
        <v>2021.1418781738282</v>
      </c>
      <c r="BE38" s="914"/>
      <c r="BF38" s="914"/>
      <c r="BG38" s="592">
        <v>2403.3024375</v>
      </c>
      <c r="BH38" s="921">
        <v>0</v>
      </c>
      <c r="BI38" s="921"/>
      <c r="BJ38" s="921"/>
    </row>
    <row r="39" spans="1:62" s="89" customFormat="1">
      <c r="A39" s="749"/>
      <c r="B39" s="591" t="s">
        <v>289</v>
      </c>
      <c r="C39" s="935"/>
      <c r="D39" s="921">
        <f t="shared" si="3"/>
        <v>11</v>
      </c>
      <c r="E39" s="921"/>
      <c r="F39" s="921"/>
      <c r="G39" s="914"/>
      <c r="H39" s="914"/>
      <c r="I39" s="914"/>
      <c r="J39" s="914"/>
      <c r="K39" s="914"/>
      <c r="L39" s="914"/>
      <c r="M39" s="914"/>
      <c r="N39" s="914"/>
      <c r="O39" s="914"/>
      <c r="P39" s="914"/>
      <c r="Q39" s="914"/>
      <c r="R39" s="914"/>
      <c r="S39" s="914"/>
      <c r="T39" s="914"/>
      <c r="U39" s="914"/>
      <c r="V39" s="914"/>
      <c r="W39" s="914"/>
      <c r="X39" s="914"/>
      <c r="Y39" s="914">
        <v>11</v>
      </c>
      <c r="Z39" s="914"/>
      <c r="AA39" s="914"/>
      <c r="AB39" s="914"/>
      <c r="AC39" s="914"/>
      <c r="AD39" s="914"/>
      <c r="AE39" s="592"/>
      <c r="AF39" s="921">
        <f t="shared" si="4"/>
        <v>10.068273745593201</v>
      </c>
      <c r="AG39" s="921"/>
      <c r="AH39" s="921"/>
      <c r="AI39" s="914">
        <v>0</v>
      </c>
      <c r="AJ39" s="914"/>
      <c r="AK39" s="914"/>
      <c r="AL39" s="914">
        <v>0</v>
      </c>
      <c r="AM39" s="914"/>
      <c r="AN39" s="914"/>
      <c r="AO39" s="914">
        <v>0</v>
      </c>
      <c r="AP39" s="914"/>
      <c r="AQ39" s="914"/>
      <c r="AR39" s="914">
        <v>0</v>
      </c>
      <c r="AS39" s="914"/>
      <c r="AT39" s="914"/>
      <c r="AU39" s="914">
        <v>0</v>
      </c>
      <c r="AV39" s="914"/>
      <c r="AW39" s="914"/>
      <c r="AX39" s="914">
        <v>0</v>
      </c>
      <c r="AY39" s="914"/>
      <c r="AZ39" s="914"/>
      <c r="BA39" s="914">
        <v>10.068273745593201</v>
      </c>
      <c r="BB39" s="914"/>
      <c r="BC39" s="914"/>
      <c r="BD39" s="914">
        <v>0</v>
      </c>
      <c r="BE39" s="914"/>
      <c r="BF39" s="914"/>
      <c r="BG39" s="592">
        <v>0</v>
      </c>
      <c r="BH39" s="921">
        <v>11</v>
      </c>
      <c r="BI39" s="921"/>
      <c r="BJ39" s="921"/>
    </row>
    <row r="40" spans="1:62" s="89" customFormat="1">
      <c r="A40" s="749"/>
      <c r="B40" s="591" t="s">
        <v>282</v>
      </c>
      <c r="C40" s="935"/>
      <c r="D40" s="921">
        <f t="shared" si="3"/>
        <v>2522</v>
      </c>
      <c r="E40" s="921"/>
      <c r="F40" s="921"/>
      <c r="G40" s="914"/>
      <c r="H40" s="914"/>
      <c r="I40" s="914"/>
      <c r="J40" s="914">
        <v>20805</v>
      </c>
      <c r="K40" s="914"/>
      <c r="L40" s="914"/>
      <c r="M40" s="914">
        <v>12935</v>
      </c>
      <c r="N40" s="914"/>
      <c r="O40" s="914"/>
      <c r="P40" s="914"/>
      <c r="Q40" s="914"/>
      <c r="R40" s="914"/>
      <c r="S40" s="914"/>
      <c r="T40" s="914"/>
      <c r="U40" s="914"/>
      <c r="V40" s="914">
        <v>2445</v>
      </c>
      <c r="W40" s="914"/>
      <c r="X40" s="914"/>
      <c r="Y40" s="914"/>
      <c r="Z40" s="914"/>
      <c r="AA40" s="914"/>
      <c r="AB40" s="914">
        <v>77</v>
      </c>
      <c r="AC40" s="914"/>
      <c r="AD40" s="914"/>
      <c r="AE40" s="592">
        <v>0</v>
      </c>
      <c r="AF40" s="921">
        <f t="shared" si="4"/>
        <v>579.18900000000008</v>
      </c>
      <c r="AG40" s="921"/>
      <c r="AH40" s="921"/>
      <c r="AI40" s="914">
        <v>0</v>
      </c>
      <c r="AJ40" s="914"/>
      <c r="AK40" s="914"/>
      <c r="AL40" s="914">
        <v>0</v>
      </c>
      <c r="AM40" s="914"/>
      <c r="AN40" s="914"/>
      <c r="AO40" s="914">
        <v>14115.955755371093</v>
      </c>
      <c r="AP40" s="914"/>
      <c r="AQ40" s="914"/>
      <c r="AR40" s="914">
        <v>0</v>
      </c>
      <c r="AS40" s="914"/>
      <c r="AT40" s="914"/>
      <c r="AU40" s="914">
        <v>0</v>
      </c>
      <c r="AV40" s="914"/>
      <c r="AW40" s="914"/>
      <c r="AX40" s="914">
        <v>470.65900000000011</v>
      </c>
      <c r="AY40" s="914"/>
      <c r="AZ40" s="914"/>
      <c r="BA40" s="914">
        <v>0</v>
      </c>
      <c r="BB40" s="914"/>
      <c r="BC40" s="914"/>
      <c r="BD40" s="914">
        <v>108.53000000000002</v>
      </c>
      <c r="BE40" s="914"/>
      <c r="BF40" s="914"/>
      <c r="BG40" s="592">
        <v>0</v>
      </c>
      <c r="BH40" s="921">
        <v>0</v>
      </c>
      <c r="BI40" s="921"/>
      <c r="BJ40" s="921"/>
    </row>
    <row r="41" spans="1:62" s="89" customFormat="1">
      <c r="A41" s="749"/>
      <c r="B41" s="591" t="s">
        <v>290</v>
      </c>
      <c r="C41" s="935"/>
      <c r="D41" s="921">
        <f t="shared" si="3"/>
        <v>22394</v>
      </c>
      <c r="E41" s="921"/>
      <c r="F41" s="921"/>
      <c r="G41" s="914">
        <v>606</v>
      </c>
      <c r="H41" s="914"/>
      <c r="I41" s="914"/>
      <c r="J41" s="914">
        <v>267</v>
      </c>
      <c r="K41" s="914"/>
      <c r="L41" s="914"/>
      <c r="M41" s="914">
        <v>7455</v>
      </c>
      <c r="N41" s="914"/>
      <c r="O41" s="914"/>
      <c r="P41" s="914"/>
      <c r="Q41" s="914"/>
      <c r="R41" s="914"/>
      <c r="S41" s="914">
        <v>2564</v>
      </c>
      <c r="T41" s="914"/>
      <c r="U41" s="914"/>
      <c r="V41" s="914">
        <v>15111</v>
      </c>
      <c r="W41" s="914"/>
      <c r="X41" s="914"/>
      <c r="Y41" s="914"/>
      <c r="Z41" s="914"/>
      <c r="AA41" s="914"/>
      <c r="AB41" s="914">
        <v>322</v>
      </c>
      <c r="AC41" s="914"/>
      <c r="AD41" s="914"/>
      <c r="AE41" s="592">
        <v>4397</v>
      </c>
      <c r="AF41" s="921">
        <f t="shared" si="4"/>
        <v>21519.724253980632</v>
      </c>
      <c r="AG41" s="921"/>
      <c r="AH41" s="921"/>
      <c r="AI41" s="914">
        <v>650.24085546875006</v>
      </c>
      <c r="AJ41" s="914"/>
      <c r="AK41" s="914"/>
      <c r="AL41" s="914">
        <v>0</v>
      </c>
      <c r="AM41" s="914"/>
      <c r="AN41" s="914"/>
      <c r="AO41" s="914">
        <v>7468.9368046875006</v>
      </c>
      <c r="AP41" s="914"/>
      <c r="AQ41" s="914"/>
      <c r="AR41" s="914">
        <v>0</v>
      </c>
      <c r="AS41" s="914"/>
      <c r="AT41" s="914"/>
      <c r="AU41" s="914">
        <v>2784.8763041992188</v>
      </c>
      <c r="AV41" s="914"/>
      <c r="AW41" s="914"/>
      <c r="AX41" s="914">
        <v>14053.073773023603</v>
      </c>
      <c r="AY41" s="914"/>
      <c r="AZ41" s="914"/>
      <c r="BA41" s="914"/>
      <c r="BB41" s="914"/>
      <c r="BC41" s="914"/>
      <c r="BD41" s="914">
        <v>491.43604785156253</v>
      </c>
      <c r="BE41" s="914"/>
      <c r="BF41" s="914"/>
      <c r="BG41" s="592">
        <v>4190.3381289062509</v>
      </c>
      <c r="BH41" s="921">
        <v>0</v>
      </c>
      <c r="BI41" s="921"/>
      <c r="BJ41" s="921"/>
    </row>
    <row r="42" spans="1:62" s="89" customFormat="1">
      <c r="A42" s="749"/>
      <c r="B42" s="593" t="s">
        <v>283</v>
      </c>
      <c r="C42" s="594"/>
      <c r="D42" s="926">
        <f>SUM(D37:F41)</f>
        <v>101125</v>
      </c>
      <c r="E42" s="926"/>
      <c r="F42" s="926"/>
      <c r="G42" s="926">
        <f>SUM(G37:G41)</f>
        <v>606</v>
      </c>
      <c r="H42" s="926"/>
      <c r="I42" s="926"/>
      <c r="J42" s="926">
        <f>SUM(J37:J41)</f>
        <v>21072</v>
      </c>
      <c r="K42" s="926"/>
      <c r="L42" s="926"/>
      <c r="M42" s="926">
        <f>SUM(M37:M41)</f>
        <v>22787</v>
      </c>
      <c r="N42" s="926"/>
      <c r="O42" s="926"/>
      <c r="P42" s="927">
        <f>SUM(P37:P41)</f>
        <v>0</v>
      </c>
      <c r="Q42" s="927"/>
      <c r="R42" s="927"/>
      <c r="S42" s="926">
        <f>SUM(S37:S41)</f>
        <v>4771</v>
      </c>
      <c r="T42" s="926"/>
      <c r="U42" s="926"/>
      <c r="V42" s="926">
        <f>SUM(V37:V41)</f>
        <v>34867</v>
      </c>
      <c r="W42" s="926"/>
      <c r="X42" s="926"/>
      <c r="Y42" s="926">
        <f>SUM(Y37:Y41)</f>
        <v>11</v>
      </c>
      <c r="Z42" s="926"/>
      <c r="AA42" s="926"/>
      <c r="AB42" s="926">
        <f>SUM(AB37:AB41)</f>
        <v>54682</v>
      </c>
      <c r="AC42" s="926"/>
      <c r="AD42" s="926"/>
      <c r="AE42" s="595">
        <f>SUM(AE37:AE41)</f>
        <v>6794</v>
      </c>
      <c r="AF42" s="928">
        <f>SUM(AF37:AH41)</f>
        <v>104211.51915724283</v>
      </c>
      <c r="AG42" s="928"/>
      <c r="AH42" s="928"/>
      <c r="AI42" s="928">
        <f>SUM(AI37:AI41)</f>
        <v>650.24085546875006</v>
      </c>
      <c r="AJ42" s="928"/>
      <c r="AK42" s="928"/>
      <c r="AL42" s="928">
        <f>SUM(AL37:AL41)</f>
        <v>0</v>
      </c>
      <c r="AM42" s="928"/>
      <c r="AN42" s="928"/>
      <c r="AO42" s="928">
        <f>SUM(AO37:AO41)</f>
        <v>23988.194997558596</v>
      </c>
      <c r="AP42" s="928"/>
      <c r="AQ42" s="928"/>
      <c r="AR42" s="929">
        <f>SUM(AR37:AR41)</f>
        <v>0</v>
      </c>
      <c r="AS42" s="929"/>
      <c r="AT42" s="929"/>
      <c r="AU42" s="928">
        <f>SUM(AU37:AU41)</f>
        <v>5200.4793076171882</v>
      </c>
      <c r="AV42" s="928"/>
      <c r="AW42" s="928"/>
      <c r="AX42" s="928">
        <f>SUM(AX37:AX41)</f>
        <v>31036.534882276534</v>
      </c>
      <c r="AY42" s="928"/>
      <c r="AZ42" s="928"/>
      <c r="BA42" s="928">
        <f>SUM(BA37:BA41)</f>
        <v>10.068273745593201</v>
      </c>
      <c r="BB42" s="928"/>
      <c r="BC42" s="928"/>
      <c r="BD42" s="928">
        <f>SUM(BD37:BD41)</f>
        <v>61370.79612719726</v>
      </c>
      <c r="BE42" s="928"/>
      <c r="BF42" s="928"/>
      <c r="BG42" s="596">
        <f>SUM(BG37:BG41)</f>
        <v>6593.6405664062513</v>
      </c>
      <c r="BH42" s="928">
        <f>SUM(BH37:BJ41)</f>
        <v>34560</v>
      </c>
      <c r="BI42" s="928"/>
      <c r="BJ42" s="928"/>
    </row>
    <row r="43" spans="1:62" ht="38" customHeight="1">
      <c r="A43" s="749"/>
      <c r="B43" s="72" t="s">
        <v>427</v>
      </c>
      <c r="C43" s="72" t="s">
        <v>278</v>
      </c>
      <c r="D43" s="930">
        <f>D42</f>
        <v>101125</v>
      </c>
      <c r="E43" s="930"/>
      <c r="F43" s="930"/>
      <c r="G43" s="930">
        <f t="shared" ref="G43" si="5">G42</f>
        <v>606</v>
      </c>
      <c r="H43" s="930"/>
      <c r="I43" s="930"/>
      <c r="J43" s="930">
        <f t="shared" ref="J43" si="6">J42</f>
        <v>21072</v>
      </c>
      <c r="K43" s="930"/>
      <c r="L43" s="930"/>
      <c r="M43" s="930">
        <f t="shared" ref="M43" si="7">M42</f>
        <v>22787</v>
      </c>
      <c r="N43" s="930"/>
      <c r="O43" s="930"/>
      <c r="P43" s="930">
        <f t="shared" ref="P43" si="8">P42</f>
        <v>0</v>
      </c>
      <c r="Q43" s="930"/>
      <c r="R43" s="930"/>
      <c r="S43" s="930">
        <f t="shared" ref="S43" si="9">S42</f>
        <v>4771</v>
      </c>
      <c r="T43" s="930"/>
      <c r="U43" s="930"/>
      <c r="V43" s="930">
        <f t="shared" ref="V43" si="10">V42</f>
        <v>34867</v>
      </c>
      <c r="W43" s="930"/>
      <c r="X43" s="930"/>
      <c r="Y43" s="930">
        <f t="shared" ref="Y43" si="11">Y42</f>
        <v>11</v>
      </c>
      <c r="Z43" s="930"/>
      <c r="AA43" s="930"/>
      <c r="AB43" s="930">
        <f t="shared" ref="AB43" si="12">AB42</f>
        <v>54682</v>
      </c>
      <c r="AC43" s="930"/>
      <c r="AD43" s="930"/>
      <c r="AE43" s="68">
        <f>AE42</f>
        <v>6794</v>
      </c>
      <c r="AF43" s="930">
        <f>AF42</f>
        <v>104211.51915724283</v>
      </c>
      <c r="AG43" s="930"/>
      <c r="AH43" s="930"/>
      <c r="AI43" s="925">
        <v>650.24085546875006</v>
      </c>
      <c r="AJ43" s="925"/>
      <c r="AK43" s="925"/>
      <c r="AL43" s="925">
        <v>0</v>
      </c>
      <c r="AM43" s="925"/>
      <c r="AN43" s="925"/>
      <c r="AO43" s="925">
        <v>23988.194997558592</v>
      </c>
      <c r="AP43" s="925"/>
      <c r="AQ43" s="925"/>
      <c r="AR43" s="925">
        <v>0</v>
      </c>
      <c r="AS43" s="925"/>
      <c r="AT43" s="925"/>
      <c r="AU43" s="925">
        <v>5200.4793076171882</v>
      </c>
      <c r="AV43" s="925"/>
      <c r="AW43" s="925"/>
      <c r="AX43" s="925">
        <v>31036.534882276534</v>
      </c>
      <c r="AY43" s="925"/>
      <c r="AZ43" s="925"/>
      <c r="BA43" s="925">
        <v>10.068273745593199</v>
      </c>
      <c r="BB43" s="925"/>
      <c r="BC43" s="925"/>
      <c r="BD43" s="925">
        <v>61370.796127197274</v>
      </c>
      <c r="BE43" s="925"/>
      <c r="BF43" s="925"/>
      <c r="BG43" s="68">
        <v>6593.6405664062504</v>
      </c>
      <c r="BH43" s="930">
        <f>BH42</f>
        <v>34560</v>
      </c>
      <c r="BI43" s="930"/>
      <c r="BJ43" s="930"/>
    </row>
    <row r="44" spans="1:62" ht="18.5">
      <c r="A44" s="749"/>
      <c r="B44" s="244" t="s">
        <v>291</v>
      </c>
      <c r="C44" s="105"/>
      <c r="D44" s="931"/>
      <c r="E44" s="931"/>
      <c r="F44" s="931"/>
      <c r="G44" s="931"/>
      <c r="H44" s="931"/>
      <c r="I44" s="931"/>
      <c r="J44" s="931"/>
      <c r="K44" s="931"/>
      <c r="L44" s="931"/>
      <c r="M44" s="931"/>
      <c r="N44" s="931"/>
      <c r="O44" s="931"/>
      <c r="P44" s="931"/>
      <c r="Q44" s="931"/>
      <c r="R44" s="931"/>
      <c r="S44" s="931"/>
      <c r="T44" s="931"/>
      <c r="U44" s="931"/>
      <c r="V44" s="931"/>
      <c r="W44" s="931"/>
      <c r="X44" s="931"/>
      <c r="Y44" s="932"/>
      <c r="Z44" s="932"/>
      <c r="AA44" s="932"/>
      <c r="AB44" s="932"/>
      <c r="AC44" s="932"/>
      <c r="AD44" s="932"/>
      <c r="AE44" s="367"/>
      <c r="AF44" s="933"/>
      <c r="AG44" s="933"/>
      <c r="AH44" s="933"/>
      <c r="AI44" s="933"/>
      <c r="AJ44" s="933"/>
      <c r="AK44" s="933"/>
      <c r="AL44" s="933"/>
      <c r="AM44" s="933"/>
      <c r="AN44" s="933"/>
      <c r="AO44" s="933"/>
      <c r="AP44" s="933"/>
      <c r="AQ44" s="933"/>
      <c r="AR44" s="933"/>
      <c r="AS44" s="933"/>
      <c r="AT44" s="933"/>
      <c r="AU44" s="933"/>
      <c r="AV44" s="933"/>
      <c r="AW44" s="933"/>
      <c r="AX44" s="933"/>
      <c r="AY44" s="933"/>
      <c r="AZ44" s="933"/>
      <c r="BA44" s="934"/>
      <c r="BB44" s="934"/>
      <c r="BC44" s="934"/>
      <c r="BD44" s="934"/>
      <c r="BE44" s="934"/>
      <c r="BF44" s="934"/>
      <c r="BG44" s="106"/>
      <c r="BH44" s="933"/>
      <c r="BI44" s="933"/>
      <c r="BJ44" s="933"/>
    </row>
    <row r="45" spans="1:62" s="89" customFormat="1">
      <c r="A45" s="749"/>
      <c r="B45" s="600" t="s">
        <v>433</v>
      </c>
      <c r="C45" s="935" t="s">
        <v>278</v>
      </c>
      <c r="D45" s="906">
        <f>SUM(P45:AB45)</f>
        <v>51543</v>
      </c>
      <c r="E45" s="906"/>
      <c r="F45" s="906"/>
      <c r="G45" s="896"/>
      <c r="H45" s="896"/>
      <c r="I45" s="896"/>
      <c r="J45" s="896"/>
      <c r="K45" s="896"/>
      <c r="L45" s="896"/>
      <c r="M45" s="896"/>
      <c r="N45" s="896"/>
      <c r="O45" s="896"/>
      <c r="P45" s="896"/>
      <c r="Q45" s="896"/>
      <c r="R45" s="896"/>
      <c r="S45" s="896">
        <v>24</v>
      </c>
      <c r="T45" s="896"/>
      <c r="U45" s="896"/>
      <c r="V45" s="936">
        <v>7429</v>
      </c>
      <c r="W45" s="936"/>
      <c r="X45" s="936"/>
      <c r="Y45" s="936">
        <v>11</v>
      </c>
      <c r="Z45" s="936"/>
      <c r="AA45" s="936"/>
      <c r="AB45" s="937">
        <v>44079</v>
      </c>
      <c r="AC45" s="937"/>
      <c r="AD45" s="937"/>
      <c r="AE45" s="599"/>
      <c r="AF45" s="906">
        <f>SUM(AR45:BD45)</f>
        <v>57251.325249941889</v>
      </c>
      <c r="AG45" s="906"/>
      <c r="AH45" s="906"/>
      <c r="AI45" s="896">
        <v>0</v>
      </c>
      <c r="AJ45" s="896"/>
      <c r="AK45" s="896"/>
      <c r="AL45" s="896">
        <v>0</v>
      </c>
      <c r="AM45" s="896"/>
      <c r="AN45" s="896"/>
      <c r="AO45" s="896">
        <v>0</v>
      </c>
      <c r="AP45" s="896"/>
      <c r="AQ45" s="896"/>
      <c r="AR45" s="896">
        <v>0</v>
      </c>
      <c r="AS45" s="896"/>
      <c r="AT45" s="896"/>
      <c r="AU45" s="896">
        <v>136.56816357421877</v>
      </c>
      <c r="AV45" s="896"/>
      <c r="AW45" s="896"/>
      <c r="AX45" s="936">
        <v>9626.1263201904294</v>
      </c>
      <c r="AY45" s="936"/>
      <c r="AZ45" s="936"/>
      <c r="BA45" s="936">
        <v>10.068273745593199</v>
      </c>
      <c r="BB45" s="936"/>
      <c r="BC45" s="936"/>
      <c r="BD45" s="937">
        <v>47478.562492431643</v>
      </c>
      <c r="BE45" s="937"/>
      <c r="BF45" s="937"/>
      <c r="BG45" s="599">
        <v>0</v>
      </c>
      <c r="BH45" s="906">
        <f>SUM(BT45:CF45)</f>
        <v>0</v>
      </c>
      <c r="BI45" s="906"/>
      <c r="BJ45" s="906"/>
    </row>
    <row r="46" spans="1:62" s="89" customFormat="1">
      <c r="A46" s="749"/>
      <c r="B46" s="600" t="s">
        <v>425</v>
      </c>
      <c r="C46" s="935"/>
      <c r="D46" s="906">
        <f>SUM(P46:AE46)</f>
        <v>49584</v>
      </c>
      <c r="E46" s="906"/>
      <c r="F46" s="906"/>
      <c r="G46" s="939">
        <v>606</v>
      </c>
      <c r="H46" s="939"/>
      <c r="I46" s="939"/>
      <c r="J46" s="896">
        <v>21071</v>
      </c>
      <c r="K46" s="896"/>
      <c r="L46" s="896"/>
      <c r="M46" s="896">
        <v>22787</v>
      </c>
      <c r="N46" s="896"/>
      <c r="O46" s="896"/>
      <c r="P46" s="896"/>
      <c r="Q46" s="896"/>
      <c r="R46" s="896"/>
      <c r="S46" s="896">
        <v>4747</v>
      </c>
      <c r="T46" s="896"/>
      <c r="U46" s="896"/>
      <c r="V46" s="936">
        <v>27439</v>
      </c>
      <c r="W46" s="936"/>
      <c r="X46" s="936"/>
      <c r="Y46" s="936"/>
      <c r="Z46" s="936"/>
      <c r="AA46" s="936"/>
      <c r="AB46" s="937">
        <v>10604</v>
      </c>
      <c r="AC46" s="937"/>
      <c r="AD46" s="937"/>
      <c r="AE46" s="601">
        <v>6794</v>
      </c>
      <c r="AF46" s="906">
        <f>SUM(AR46:BG46)</f>
        <v>46960.193907300949</v>
      </c>
      <c r="AG46" s="906"/>
      <c r="AH46" s="906"/>
      <c r="AI46" s="939">
        <v>650.24085546875006</v>
      </c>
      <c r="AJ46" s="939"/>
      <c r="AK46" s="939"/>
      <c r="AL46" s="896">
        <v>0</v>
      </c>
      <c r="AM46" s="896"/>
      <c r="AN46" s="896"/>
      <c r="AO46" s="896">
        <v>23988.194997558592</v>
      </c>
      <c r="AP46" s="896"/>
      <c r="AQ46" s="896"/>
      <c r="AR46" s="896">
        <v>0</v>
      </c>
      <c r="AS46" s="896"/>
      <c r="AT46" s="896"/>
      <c r="AU46" s="896">
        <v>5063.9111440429697</v>
      </c>
      <c r="AV46" s="896"/>
      <c r="AW46" s="896"/>
      <c r="AX46" s="936">
        <v>21410.408562086104</v>
      </c>
      <c r="AY46" s="936"/>
      <c r="AZ46" s="936"/>
      <c r="BA46" s="936">
        <v>0</v>
      </c>
      <c r="BB46" s="936"/>
      <c r="BC46" s="936"/>
      <c r="BD46" s="937">
        <v>13892.233634765627</v>
      </c>
      <c r="BE46" s="937"/>
      <c r="BF46" s="937"/>
      <c r="BG46" s="599">
        <v>6593.6405664062504</v>
      </c>
      <c r="BH46" s="906">
        <f>SUM(BT46:CI46)</f>
        <v>0</v>
      </c>
      <c r="BI46" s="906"/>
      <c r="BJ46" s="906"/>
    </row>
    <row r="47" spans="1:62" s="89" customFormat="1">
      <c r="A47" s="749"/>
      <c r="B47" s="574" t="s">
        <v>147</v>
      </c>
      <c r="C47" s="594"/>
      <c r="D47" s="907">
        <f>D46+D45</f>
        <v>101127</v>
      </c>
      <c r="E47" s="907"/>
      <c r="F47" s="907"/>
      <c r="G47" s="907">
        <f>G46+G45</f>
        <v>606</v>
      </c>
      <c r="H47" s="907"/>
      <c r="I47" s="907"/>
      <c r="J47" s="907">
        <f>J46+J45</f>
        <v>21071</v>
      </c>
      <c r="K47" s="907"/>
      <c r="L47" s="907"/>
      <c r="M47" s="907">
        <f>M46+M45</f>
        <v>22787</v>
      </c>
      <c r="N47" s="907"/>
      <c r="O47" s="907"/>
      <c r="P47" s="907">
        <f>P46+P45</f>
        <v>0</v>
      </c>
      <c r="Q47" s="907"/>
      <c r="R47" s="907"/>
      <c r="S47" s="907">
        <f>S46+S45</f>
        <v>4771</v>
      </c>
      <c r="T47" s="907"/>
      <c r="U47" s="907"/>
      <c r="V47" s="907">
        <f>V46+V45</f>
        <v>34868</v>
      </c>
      <c r="W47" s="907"/>
      <c r="X47" s="907"/>
      <c r="Y47" s="907">
        <f>Y46+Y45</f>
        <v>11</v>
      </c>
      <c r="Z47" s="907"/>
      <c r="AA47" s="907"/>
      <c r="AB47" s="907">
        <f>AB46+AB45</f>
        <v>54683</v>
      </c>
      <c r="AC47" s="907"/>
      <c r="AD47" s="907"/>
      <c r="AE47" s="583">
        <f>AE46+AE45</f>
        <v>6794</v>
      </c>
      <c r="AF47" s="938">
        <f>AF46+AF45</f>
        <v>104211.51915724284</v>
      </c>
      <c r="AG47" s="938"/>
      <c r="AH47" s="938"/>
      <c r="AI47" s="938">
        <f>AI46+AI45</f>
        <v>650.24085546875006</v>
      </c>
      <c r="AJ47" s="938"/>
      <c r="AK47" s="938"/>
      <c r="AL47" s="938">
        <f>AL46+AL45</f>
        <v>0</v>
      </c>
      <c r="AM47" s="938"/>
      <c r="AN47" s="938"/>
      <c r="AO47" s="938">
        <f>AO46+AO45</f>
        <v>23988.194997558592</v>
      </c>
      <c r="AP47" s="938"/>
      <c r="AQ47" s="938"/>
      <c r="AR47" s="938">
        <f>AR46+AR45</f>
        <v>0</v>
      </c>
      <c r="AS47" s="938"/>
      <c r="AT47" s="938"/>
      <c r="AU47" s="938">
        <f>AU46+AU45</f>
        <v>5200.4793076171882</v>
      </c>
      <c r="AV47" s="938"/>
      <c r="AW47" s="938"/>
      <c r="AX47" s="938">
        <f>AX46+AX45</f>
        <v>31036.534882276534</v>
      </c>
      <c r="AY47" s="938"/>
      <c r="AZ47" s="938"/>
      <c r="BA47" s="938">
        <f>BA46+BA45</f>
        <v>10.068273745593199</v>
      </c>
      <c r="BB47" s="938"/>
      <c r="BC47" s="938"/>
      <c r="BD47" s="938">
        <f>BD46+BD45</f>
        <v>61370.796127197274</v>
      </c>
      <c r="BE47" s="938"/>
      <c r="BF47" s="938"/>
      <c r="BG47" s="602">
        <f>BG46+BG45</f>
        <v>6593.6405664062504</v>
      </c>
      <c r="BH47" s="938">
        <f>BH43</f>
        <v>34560</v>
      </c>
      <c r="BI47" s="938"/>
      <c r="BJ47" s="938"/>
    </row>
    <row r="48" spans="1:62">
      <c r="A48" s="749"/>
      <c r="B48" s="245" t="s">
        <v>434</v>
      </c>
      <c r="C48" s="108"/>
      <c r="D48" s="940"/>
      <c r="E48" s="940"/>
      <c r="F48" s="940"/>
      <c r="G48" s="940"/>
      <c r="H48" s="940"/>
      <c r="I48" s="940"/>
      <c r="J48" s="940"/>
      <c r="K48" s="940"/>
      <c r="L48" s="940"/>
      <c r="M48" s="940"/>
      <c r="N48" s="940"/>
      <c r="O48" s="940"/>
      <c r="P48" s="940"/>
      <c r="Q48" s="940"/>
      <c r="R48" s="940"/>
      <c r="S48" s="940"/>
      <c r="T48" s="940"/>
      <c r="U48" s="940"/>
      <c r="V48" s="940"/>
      <c r="W48" s="940"/>
      <c r="X48" s="940"/>
      <c r="Y48" s="940"/>
      <c r="Z48" s="940"/>
      <c r="AA48" s="940"/>
      <c r="AB48" s="940"/>
      <c r="AC48" s="940"/>
      <c r="AD48" s="940"/>
      <c r="AE48" s="366"/>
      <c r="AF48" s="941"/>
      <c r="AG48" s="941"/>
      <c r="AH48" s="941"/>
      <c r="AI48" s="941"/>
      <c r="AJ48" s="941"/>
      <c r="AK48" s="941"/>
      <c r="AL48" s="941"/>
      <c r="AM48" s="941"/>
      <c r="AN48" s="941"/>
      <c r="AO48" s="941"/>
      <c r="AP48" s="941"/>
      <c r="AQ48" s="941"/>
      <c r="AR48" s="941"/>
      <c r="AS48" s="941"/>
      <c r="AT48" s="941"/>
      <c r="AU48" s="941"/>
      <c r="AV48" s="941"/>
      <c r="AW48" s="941"/>
      <c r="AX48" s="941"/>
      <c r="AY48" s="941"/>
      <c r="AZ48" s="941"/>
      <c r="BA48" s="941"/>
      <c r="BB48" s="941"/>
      <c r="BC48" s="941"/>
      <c r="BD48" s="941"/>
      <c r="BE48" s="941"/>
      <c r="BF48" s="941"/>
      <c r="BG48" s="109"/>
      <c r="BH48" s="941"/>
      <c r="BI48" s="941"/>
      <c r="BJ48" s="941"/>
    </row>
    <row r="49" spans="1:62" s="89" customFormat="1">
      <c r="A49" s="749"/>
      <c r="B49" s="603" t="s">
        <v>435</v>
      </c>
      <c r="C49" s="935" t="s">
        <v>278</v>
      </c>
      <c r="D49" s="906">
        <f>SUM(P49:AE49)</f>
        <v>57581</v>
      </c>
      <c r="E49" s="906"/>
      <c r="F49" s="906"/>
      <c r="G49" s="942">
        <v>606</v>
      </c>
      <c r="H49" s="942"/>
      <c r="I49" s="942"/>
      <c r="J49" s="942">
        <v>21071</v>
      </c>
      <c r="K49" s="942"/>
      <c r="L49" s="942"/>
      <c r="M49" s="942">
        <v>22787</v>
      </c>
      <c r="N49" s="942"/>
      <c r="O49" s="942"/>
      <c r="P49" s="942"/>
      <c r="Q49" s="942"/>
      <c r="R49" s="942"/>
      <c r="S49" s="942">
        <v>2599</v>
      </c>
      <c r="T49" s="942"/>
      <c r="U49" s="942"/>
      <c r="V49" s="942">
        <v>28948</v>
      </c>
      <c r="W49" s="942"/>
      <c r="X49" s="942"/>
      <c r="Y49" s="942"/>
      <c r="Z49" s="942"/>
      <c r="AA49" s="942"/>
      <c r="AB49" s="942">
        <v>19240</v>
      </c>
      <c r="AC49" s="942"/>
      <c r="AD49" s="942"/>
      <c r="AE49" s="604">
        <v>6794</v>
      </c>
      <c r="AF49" s="906">
        <f>SUM(AR49:BG49)</f>
        <v>57850.907112989429</v>
      </c>
      <c r="AG49" s="906"/>
      <c r="AH49" s="906"/>
      <c r="AI49" s="942">
        <v>650.24085546875006</v>
      </c>
      <c r="AJ49" s="942"/>
      <c r="AK49" s="942"/>
      <c r="AL49" s="942">
        <v>0</v>
      </c>
      <c r="AM49" s="942"/>
      <c r="AN49" s="942"/>
      <c r="AO49" s="942">
        <v>23988.194997558592</v>
      </c>
      <c r="AP49" s="942"/>
      <c r="AQ49" s="942"/>
      <c r="AR49" s="942">
        <v>0</v>
      </c>
      <c r="AS49" s="942"/>
      <c r="AT49" s="942"/>
      <c r="AU49" s="942">
        <v>2784.8763041992192</v>
      </c>
      <c r="AV49" s="942"/>
      <c r="AW49" s="942"/>
      <c r="AX49" s="942">
        <v>25115.021286817551</v>
      </c>
      <c r="AY49" s="942"/>
      <c r="AZ49" s="942"/>
      <c r="BA49" s="942">
        <v>0</v>
      </c>
      <c r="BB49" s="942"/>
      <c r="BC49" s="942"/>
      <c r="BD49" s="942">
        <v>23357.368955566406</v>
      </c>
      <c r="BE49" s="942"/>
      <c r="BF49" s="942"/>
      <c r="BG49" s="604">
        <v>6593.6405664062504</v>
      </c>
      <c r="BH49" s="906">
        <f>SUM(BT49:CI49)</f>
        <v>0</v>
      </c>
      <c r="BI49" s="906"/>
      <c r="BJ49" s="906"/>
    </row>
    <row r="50" spans="1:62" s="89" customFormat="1">
      <c r="A50" s="749"/>
      <c r="B50" s="603" t="s">
        <v>436</v>
      </c>
      <c r="C50" s="935"/>
      <c r="D50" s="906">
        <f t="shared" ref="D50:D52" si="13">SUM(P50:AE50)</f>
        <v>3508</v>
      </c>
      <c r="E50" s="906"/>
      <c r="F50" s="906"/>
      <c r="G50" s="942"/>
      <c r="H50" s="942"/>
      <c r="I50" s="942"/>
      <c r="J50" s="942"/>
      <c r="K50" s="942"/>
      <c r="L50" s="942"/>
      <c r="M50" s="942"/>
      <c r="N50" s="942"/>
      <c r="O50" s="942"/>
      <c r="P50" s="942"/>
      <c r="Q50" s="942"/>
      <c r="R50" s="942"/>
      <c r="S50" s="942">
        <v>1875</v>
      </c>
      <c r="T50" s="942"/>
      <c r="U50" s="942"/>
      <c r="V50" s="942">
        <v>551</v>
      </c>
      <c r="W50" s="942"/>
      <c r="X50" s="942"/>
      <c r="Y50" s="943"/>
      <c r="Z50" s="943"/>
      <c r="AA50" s="943"/>
      <c r="AB50" s="942">
        <v>1082</v>
      </c>
      <c r="AC50" s="942"/>
      <c r="AD50" s="942"/>
      <c r="AE50" s="604"/>
      <c r="AF50" s="906">
        <f t="shared" ref="AF50:AF52" si="14">SUM(AR50:BG50)</f>
        <v>3727.9946518554689</v>
      </c>
      <c r="AG50" s="906"/>
      <c r="AH50" s="906"/>
      <c r="AI50" s="942">
        <v>0</v>
      </c>
      <c r="AJ50" s="942"/>
      <c r="AK50" s="942"/>
      <c r="AL50" s="942">
        <v>0</v>
      </c>
      <c r="AM50" s="942"/>
      <c r="AN50" s="942"/>
      <c r="AO50" s="942">
        <v>0</v>
      </c>
      <c r="AP50" s="942"/>
      <c r="AQ50" s="942"/>
      <c r="AR50" s="942">
        <v>0</v>
      </c>
      <c r="AS50" s="942"/>
      <c r="AT50" s="942"/>
      <c r="AU50" s="942">
        <v>2266.730751953125</v>
      </c>
      <c r="AV50" s="942"/>
      <c r="AW50" s="942"/>
      <c r="AX50" s="942">
        <v>610.20472827148433</v>
      </c>
      <c r="AY50" s="942"/>
      <c r="AZ50" s="942"/>
      <c r="BA50" s="942">
        <v>0</v>
      </c>
      <c r="BB50" s="942"/>
      <c r="BC50" s="942"/>
      <c r="BD50" s="942">
        <v>851.05917163085928</v>
      </c>
      <c r="BE50" s="942"/>
      <c r="BF50" s="942"/>
      <c r="BG50" s="604">
        <v>0</v>
      </c>
      <c r="BH50" s="906">
        <f t="shared" ref="BH50:BH52" si="15">SUM(BT50:CI50)</f>
        <v>0</v>
      </c>
      <c r="BI50" s="906"/>
      <c r="BJ50" s="906"/>
    </row>
    <row r="51" spans="1:62" s="89" customFormat="1">
      <c r="A51" s="749"/>
      <c r="B51" s="603" t="s">
        <v>437</v>
      </c>
      <c r="C51" s="935"/>
      <c r="D51" s="906">
        <f t="shared" si="13"/>
        <v>36961</v>
      </c>
      <c r="E51" s="906"/>
      <c r="F51" s="906"/>
      <c r="G51" s="942"/>
      <c r="H51" s="942"/>
      <c r="I51" s="942"/>
      <c r="J51" s="942"/>
      <c r="K51" s="942"/>
      <c r="L51" s="942"/>
      <c r="M51" s="942"/>
      <c r="N51" s="942"/>
      <c r="O51" s="942"/>
      <c r="P51" s="942"/>
      <c r="Q51" s="942"/>
      <c r="R51" s="942"/>
      <c r="S51" s="942">
        <v>56</v>
      </c>
      <c r="T51" s="942"/>
      <c r="U51" s="942"/>
      <c r="V51" s="942">
        <v>2533</v>
      </c>
      <c r="W51" s="942"/>
      <c r="X51" s="942"/>
      <c r="Y51" s="943">
        <v>11</v>
      </c>
      <c r="Z51" s="943"/>
      <c r="AA51" s="943"/>
      <c r="AB51" s="942">
        <v>34361</v>
      </c>
      <c r="AC51" s="942"/>
      <c r="AD51" s="942"/>
      <c r="AE51" s="604"/>
      <c r="AF51" s="906">
        <f t="shared" si="14"/>
        <v>39782.265900210441</v>
      </c>
      <c r="AG51" s="906"/>
      <c r="AH51" s="906"/>
      <c r="AI51" s="942">
        <v>0</v>
      </c>
      <c r="AJ51" s="942"/>
      <c r="AK51" s="942"/>
      <c r="AL51" s="942">
        <v>0</v>
      </c>
      <c r="AM51" s="942"/>
      <c r="AN51" s="942"/>
      <c r="AO51" s="942"/>
      <c r="AP51" s="942"/>
      <c r="AQ51" s="942"/>
      <c r="AR51" s="942">
        <v>0</v>
      </c>
      <c r="AS51" s="942"/>
      <c r="AT51" s="942"/>
      <c r="AU51" s="942">
        <v>148.87225146484374</v>
      </c>
      <c r="AV51" s="942"/>
      <c r="AW51" s="942"/>
      <c r="AX51" s="942">
        <v>2460.957375</v>
      </c>
      <c r="AY51" s="942"/>
      <c r="AZ51" s="942"/>
      <c r="BA51" s="942">
        <v>10.068273745593201</v>
      </c>
      <c r="BB51" s="942"/>
      <c r="BC51" s="942"/>
      <c r="BD51" s="942">
        <v>37162.368000000002</v>
      </c>
      <c r="BE51" s="942"/>
      <c r="BF51" s="942"/>
      <c r="BG51" s="604">
        <v>0</v>
      </c>
      <c r="BH51" s="906">
        <f t="shared" si="15"/>
        <v>0</v>
      </c>
      <c r="BI51" s="906"/>
      <c r="BJ51" s="906"/>
    </row>
    <row r="52" spans="1:62" s="89" customFormat="1">
      <c r="A52" s="749"/>
      <c r="B52" s="603" t="s">
        <v>438</v>
      </c>
      <c r="C52" s="935"/>
      <c r="D52" s="906">
        <f t="shared" si="13"/>
        <v>3079</v>
      </c>
      <c r="E52" s="906"/>
      <c r="F52" s="906"/>
      <c r="G52" s="942"/>
      <c r="H52" s="942"/>
      <c r="I52" s="942"/>
      <c r="J52" s="942"/>
      <c r="K52" s="942"/>
      <c r="L52" s="942"/>
      <c r="M52" s="942"/>
      <c r="N52" s="942"/>
      <c r="O52" s="942"/>
      <c r="P52" s="942"/>
      <c r="Q52" s="942"/>
      <c r="R52" s="942"/>
      <c r="S52" s="942">
        <v>243</v>
      </c>
      <c r="T52" s="942"/>
      <c r="U52" s="942"/>
      <c r="V52" s="942">
        <v>2836</v>
      </c>
      <c r="W52" s="942"/>
      <c r="X52" s="942"/>
      <c r="Y52" s="943">
        <v>0</v>
      </c>
      <c r="Z52" s="943"/>
      <c r="AA52" s="943"/>
      <c r="AB52" s="942"/>
      <c r="AC52" s="942"/>
      <c r="AD52" s="942"/>
      <c r="AE52" s="604"/>
      <c r="AF52" s="906">
        <f t="shared" si="14"/>
        <v>2850.3514921874998</v>
      </c>
      <c r="AG52" s="906"/>
      <c r="AH52" s="906"/>
      <c r="AI52" s="942">
        <v>0</v>
      </c>
      <c r="AJ52" s="942"/>
      <c r="AK52" s="942"/>
      <c r="AL52" s="942">
        <v>0</v>
      </c>
      <c r="AM52" s="942"/>
      <c r="AN52" s="942"/>
      <c r="AO52" s="942"/>
      <c r="AP52" s="942"/>
      <c r="AQ52" s="942"/>
      <c r="AR52" s="942">
        <v>0</v>
      </c>
      <c r="AS52" s="942"/>
      <c r="AT52" s="942"/>
      <c r="AU52" s="942">
        <v>0</v>
      </c>
      <c r="AV52" s="942"/>
      <c r="AW52" s="942"/>
      <c r="AX52" s="942">
        <v>2850.3514921874998</v>
      </c>
      <c r="AY52" s="942"/>
      <c r="AZ52" s="942"/>
      <c r="BA52" s="942">
        <v>0</v>
      </c>
      <c r="BB52" s="942"/>
      <c r="BC52" s="942"/>
      <c r="BD52" s="942">
        <v>0</v>
      </c>
      <c r="BE52" s="942"/>
      <c r="BF52" s="942"/>
      <c r="BG52" s="604">
        <v>0</v>
      </c>
      <c r="BH52" s="906">
        <f t="shared" si="15"/>
        <v>0</v>
      </c>
      <c r="BI52" s="906"/>
      <c r="BJ52" s="906"/>
    </row>
    <row r="53" spans="1:62" s="89" customFormat="1">
      <c r="A53" s="749"/>
      <c r="B53" s="574" t="s">
        <v>147</v>
      </c>
      <c r="C53" s="606"/>
      <c r="D53" s="907">
        <f>SUM(D49:F52)</f>
        <v>101129</v>
      </c>
      <c r="E53" s="907"/>
      <c r="F53" s="907"/>
      <c r="G53" s="944">
        <f>SUM(G49:G52)</f>
        <v>606</v>
      </c>
      <c r="H53" s="944"/>
      <c r="I53" s="944"/>
      <c r="J53" s="944">
        <f>SUM(J49:J52)</f>
        <v>21071</v>
      </c>
      <c r="K53" s="944"/>
      <c r="L53" s="944"/>
      <c r="M53" s="944">
        <f>SUM(M49:M52)</f>
        <v>22787</v>
      </c>
      <c r="N53" s="944"/>
      <c r="O53" s="944"/>
      <c r="P53" s="944">
        <f>SUM(P49:P52)</f>
        <v>0</v>
      </c>
      <c r="Q53" s="944"/>
      <c r="R53" s="944"/>
      <c r="S53" s="944">
        <f>SUM(S49:S52)</f>
        <v>4773</v>
      </c>
      <c r="T53" s="944"/>
      <c r="U53" s="944"/>
      <c r="V53" s="944">
        <f>SUM(V49:V52)</f>
        <v>34868</v>
      </c>
      <c r="W53" s="944"/>
      <c r="X53" s="944"/>
      <c r="Y53" s="944">
        <f>SUM(Y49:Y52)</f>
        <v>11</v>
      </c>
      <c r="Z53" s="944"/>
      <c r="AA53" s="944"/>
      <c r="AB53" s="944">
        <f>SUM(AB49:AB52)</f>
        <v>54683</v>
      </c>
      <c r="AC53" s="944"/>
      <c r="AD53" s="944"/>
      <c r="AE53" s="607">
        <f>SUM(AE49:AE52)</f>
        <v>6794</v>
      </c>
      <c r="AF53" s="908">
        <f>SUM(AF49:AH52)</f>
        <v>104211.51915724284</v>
      </c>
      <c r="AG53" s="908"/>
      <c r="AH53" s="908"/>
      <c r="AI53" s="945">
        <f>SUM(AI49:AI52)</f>
        <v>650.24085546875006</v>
      </c>
      <c r="AJ53" s="945"/>
      <c r="AK53" s="945"/>
      <c r="AL53" s="945">
        <f>SUM(AL49:AL52)</f>
        <v>0</v>
      </c>
      <c r="AM53" s="945"/>
      <c r="AN53" s="945"/>
      <c r="AO53" s="945">
        <f>SUM(AO49:AO52)</f>
        <v>23988.194997558592</v>
      </c>
      <c r="AP53" s="945"/>
      <c r="AQ53" s="945"/>
      <c r="AR53" s="945">
        <f>SUM(AR49:AR52)</f>
        <v>0</v>
      </c>
      <c r="AS53" s="945"/>
      <c r="AT53" s="945"/>
      <c r="AU53" s="945">
        <f>SUM(AU49:AU52)</f>
        <v>5200.4793076171882</v>
      </c>
      <c r="AV53" s="945"/>
      <c r="AW53" s="945"/>
      <c r="AX53" s="945">
        <f>SUM(AX49:AX52)</f>
        <v>31036.534882276534</v>
      </c>
      <c r="AY53" s="945"/>
      <c r="AZ53" s="945"/>
      <c r="BA53" s="945">
        <f>SUM(BA49:BA52)</f>
        <v>10.068273745593201</v>
      </c>
      <c r="BB53" s="945"/>
      <c r="BC53" s="945"/>
      <c r="BD53" s="945">
        <f>SUM(BD49:BD52)</f>
        <v>61370.796127197267</v>
      </c>
      <c r="BE53" s="945"/>
      <c r="BF53" s="945"/>
      <c r="BG53" s="608">
        <f>SUM(BG49:BG52)</f>
        <v>6593.6405664062504</v>
      </c>
      <c r="BH53" s="908" t="s">
        <v>545</v>
      </c>
      <c r="BI53" s="908"/>
      <c r="BJ53" s="908"/>
    </row>
    <row r="54" spans="1:62" s="89" customFormat="1" ht="18.5">
      <c r="A54" s="749"/>
      <c r="B54" s="949" t="s">
        <v>439</v>
      </c>
      <c r="C54" s="949"/>
      <c r="D54" s="948"/>
      <c r="E54" s="948"/>
      <c r="F54" s="948"/>
      <c r="G54" s="947"/>
      <c r="H54" s="947"/>
      <c r="I54" s="947"/>
      <c r="J54" s="950"/>
      <c r="K54" s="950"/>
      <c r="L54" s="950"/>
      <c r="M54" s="947"/>
      <c r="N54" s="947"/>
      <c r="O54" s="947"/>
      <c r="P54" s="947"/>
      <c r="Q54" s="947"/>
      <c r="R54" s="947"/>
      <c r="S54" s="947"/>
      <c r="T54" s="947"/>
      <c r="U54" s="947"/>
      <c r="V54" s="947"/>
      <c r="W54" s="947"/>
      <c r="X54" s="947"/>
      <c r="Y54" s="947"/>
      <c r="Z54" s="947"/>
      <c r="AA54" s="947"/>
      <c r="AB54" s="947"/>
      <c r="AC54" s="947"/>
      <c r="AD54" s="947"/>
      <c r="AE54" s="609"/>
      <c r="AF54" s="948"/>
      <c r="AG54" s="948"/>
      <c r="AH54" s="948"/>
      <c r="AI54" s="947"/>
      <c r="AJ54" s="947"/>
      <c r="AK54" s="947"/>
      <c r="AL54" s="950"/>
      <c r="AM54" s="950"/>
      <c r="AN54" s="950"/>
      <c r="AO54" s="947"/>
      <c r="AP54" s="947"/>
      <c r="AQ54" s="947"/>
      <c r="AR54" s="947"/>
      <c r="AS54" s="947"/>
      <c r="AT54" s="947"/>
      <c r="AU54" s="947"/>
      <c r="AV54" s="947"/>
      <c r="AW54" s="947"/>
      <c r="AX54" s="947"/>
      <c r="AY54" s="947"/>
      <c r="AZ54" s="947"/>
      <c r="BA54" s="947"/>
      <c r="BB54" s="947"/>
      <c r="BC54" s="947"/>
      <c r="BD54" s="947"/>
      <c r="BE54" s="947"/>
      <c r="BF54" s="947"/>
      <c r="BG54" s="609"/>
      <c r="BH54" s="948"/>
      <c r="BI54" s="948"/>
      <c r="BJ54" s="948"/>
    </row>
    <row r="55" spans="1:62" s="89" customFormat="1">
      <c r="A55" s="749"/>
      <c r="B55" s="591" t="s">
        <v>440</v>
      </c>
      <c r="C55" s="82" t="s">
        <v>278</v>
      </c>
      <c r="D55" s="946">
        <f>D43-AB43</f>
        <v>46443</v>
      </c>
      <c r="E55" s="946"/>
      <c r="F55" s="946"/>
      <c r="G55" s="946"/>
      <c r="H55" s="946"/>
      <c r="I55" s="946"/>
      <c r="J55" s="946">
        <v>21071</v>
      </c>
      <c r="K55" s="946"/>
      <c r="L55" s="946"/>
      <c r="M55" s="946">
        <v>22787</v>
      </c>
      <c r="N55" s="946"/>
      <c r="O55" s="946"/>
      <c r="P55" s="946"/>
      <c r="Q55" s="946"/>
      <c r="R55" s="946"/>
      <c r="S55" s="946">
        <v>4772</v>
      </c>
      <c r="T55" s="946"/>
      <c r="U55" s="946"/>
      <c r="V55" s="946">
        <v>34868</v>
      </c>
      <c r="W55" s="946"/>
      <c r="X55" s="946"/>
      <c r="Y55" s="946">
        <v>11</v>
      </c>
      <c r="Z55" s="946"/>
      <c r="AA55" s="946"/>
      <c r="AB55" s="951"/>
      <c r="AC55" s="951"/>
      <c r="AD55" s="951"/>
      <c r="AE55" s="610">
        <v>6794</v>
      </c>
      <c r="AF55" s="946">
        <f>AF43-BD43</f>
        <v>42840.723030045556</v>
      </c>
      <c r="AG55" s="946"/>
      <c r="AH55" s="946"/>
      <c r="AI55" s="946">
        <f>AI43</f>
        <v>650.24085546875006</v>
      </c>
      <c r="AJ55" s="946"/>
      <c r="AK55" s="946"/>
      <c r="AL55" s="946">
        <f>AL43</f>
        <v>0</v>
      </c>
      <c r="AM55" s="946"/>
      <c r="AN55" s="946"/>
      <c r="AO55" s="946">
        <f>AO43</f>
        <v>23988.194997558592</v>
      </c>
      <c r="AP55" s="946"/>
      <c r="AQ55" s="946"/>
      <c r="AR55" s="946">
        <f>AR43</f>
        <v>0</v>
      </c>
      <c r="AS55" s="946"/>
      <c r="AT55" s="946"/>
      <c r="AU55" s="946">
        <f>AU43</f>
        <v>5200.4793076171882</v>
      </c>
      <c r="AV55" s="946"/>
      <c r="AW55" s="946"/>
      <c r="AX55" s="946">
        <f>AX43</f>
        <v>31036.534882276534</v>
      </c>
      <c r="AY55" s="946"/>
      <c r="AZ55" s="946"/>
      <c r="BA55" s="946">
        <f>BA43</f>
        <v>10.068273745593199</v>
      </c>
      <c r="BB55" s="946"/>
      <c r="BC55" s="946"/>
      <c r="BD55" s="951" t="s">
        <v>286</v>
      </c>
      <c r="BE55" s="951"/>
      <c r="BF55" s="951"/>
      <c r="BG55" s="610">
        <f>BG43</f>
        <v>6593.6405664062504</v>
      </c>
      <c r="BH55" s="946">
        <f>BH43-CF43</f>
        <v>34560</v>
      </c>
      <c r="BI55" s="946"/>
      <c r="BJ55" s="946"/>
    </row>
    <row r="56" spans="1:62" s="89" customFormat="1">
      <c r="A56" s="749"/>
      <c r="B56" s="591" t="s">
        <v>441</v>
      </c>
      <c r="C56" s="82" t="s">
        <v>116</v>
      </c>
      <c r="D56" s="952">
        <f>D55/D43</f>
        <v>0.45926328800988875</v>
      </c>
      <c r="E56" s="952"/>
      <c r="F56" s="952"/>
      <c r="G56" s="951"/>
      <c r="H56" s="951"/>
      <c r="I56" s="951"/>
      <c r="J56" s="951"/>
      <c r="K56" s="951"/>
      <c r="L56" s="951"/>
      <c r="M56" s="951"/>
      <c r="N56" s="951"/>
      <c r="O56" s="951"/>
      <c r="P56" s="951"/>
      <c r="Q56" s="951"/>
      <c r="R56" s="951"/>
      <c r="S56" s="951"/>
      <c r="T56" s="951"/>
      <c r="U56" s="951"/>
      <c r="V56" s="951"/>
      <c r="W56" s="951"/>
      <c r="X56" s="951"/>
      <c r="Y56" s="951"/>
      <c r="Z56" s="951"/>
      <c r="AA56" s="951"/>
      <c r="AB56" s="951"/>
      <c r="AC56" s="951"/>
      <c r="AD56" s="951"/>
      <c r="AE56" s="611"/>
      <c r="AF56" s="952">
        <f>AF55/AF43</f>
        <v>0.41109393065659067</v>
      </c>
      <c r="AG56" s="952"/>
      <c r="AH56" s="952"/>
      <c r="AI56" s="951"/>
      <c r="AJ56" s="951"/>
      <c r="AK56" s="951"/>
      <c r="AL56" s="951"/>
      <c r="AM56" s="951"/>
      <c r="AN56" s="951"/>
      <c r="AO56" s="951"/>
      <c r="AP56" s="951"/>
      <c r="AQ56" s="951"/>
      <c r="AR56" s="951"/>
      <c r="AS56" s="951"/>
      <c r="AT56" s="951"/>
      <c r="AU56" s="951"/>
      <c r="AV56" s="951"/>
      <c r="AW56" s="951"/>
      <c r="AX56" s="951"/>
      <c r="AY56" s="951"/>
      <c r="AZ56" s="951"/>
      <c r="BA56" s="951"/>
      <c r="BB56" s="951"/>
      <c r="BC56" s="951"/>
      <c r="BD56" s="951"/>
      <c r="BE56" s="951"/>
      <c r="BF56" s="951"/>
      <c r="BG56" s="611"/>
      <c r="BH56" s="952">
        <f>BH55/BH43</f>
        <v>1</v>
      </c>
      <c r="BI56" s="952"/>
      <c r="BJ56" s="952"/>
    </row>
    <row r="57" spans="1:62" ht="18.5">
      <c r="A57" s="690" t="s">
        <v>41</v>
      </c>
      <c r="B57" s="690"/>
      <c r="C57" s="690"/>
      <c r="D57" s="953"/>
      <c r="E57" s="953"/>
      <c r="F57" s="953"/>
      <c r="G57" s="954"/>
      <c r="H57" s="954"/>
      <c r="I57" s="954"/>
      <c r="J57" s="954"/>
      <c r="K57" s="954"/>
      <c r="L57" s="954"/>
      <c r="M57" s="954"/>
      <c r="N57" s="954"/>
      <c r="O57" s="954"/>
      <c r="P57" s="954"/>
      <c r="Q57" s="954"/>
      <c r="R57" s="954"/>
      <c r="S57" s="954"/>
      <c r="T57" s="954"/>
      <c r="U57" s="954"/>
      <c r="V57" s="954"/>
      <c r="W57" s="954"/>
      <c r="X57" s="954"/>
      <c r="Y57" s="954"/>
      <c r="Z57" s="954"/>
      <c r="AA57" s="954"/>
      <c r="AB57" s="954"/>
      <c r="AC57" s="954"/>
      <c r="AD57" s="954"/>
      <c r="AE57" s="365"/>
      <c r="AF57" s="955"/>
      <c r="AG57" s="955"/>
      <c r="AH57" s="955"/>
      <c r="AI57" s="956"/>
      <c r="AJ57" s="956"/>
      <c r="AK57" s="956"/>
      <c r="AL57" s="956"/>
      <c r="AM57" s="956"/>
      <c r="AN57" s="956"/>
      <c r="AO57" s="956"/>
      <c r="AP57" s="956"/>
      <c r="AQ57" s="956"/>
      <c r="AR57" s="956"/>
      <c r="AS57" s="956"/>
      <c r="AT57" s="956"/>
      <c r="AU57" s="956"/>
      <c r="AV57" s="956"/>
      <c r="AW57" s="956"/>
      <c r="AX57" s="956"/>
      <c r="AY57" s="956"/>
      <c r="AZ57" s="956"/>
      <c r="BA57" s="956"/>
      <c r="BB57" s="956"/>
      <c r="BC57" s="956"/>
      <c r="BD57" s="956"/>
      <c r="BE57" s="956"/>
      <c r="BF57" s="956"/>
      <c r="BG57" s="110"/>
      <c r="BH57" s="955"/>
      <c r="BI57" s="955"/>
      <c r="BJ57" s="955"/>
    </row>
    <row r="58" spans="1:62" s="89" customFormat="1" ht="14.5" customHeight="1">
      <c r="A58" s="691" t="s">
        <v>40</v>
      </c>
      <c r="B58" s="591" t="s">
        <v>292</v>
      </c>
      <c r="C58" s="935" t="s">
        <v>278</v>
      </c>
      <c r="D58" s="921">
        <f>SUM(P58:AE58)</f>
        <v>171051</v>
      </c>
      <c r="E58" s="921"/>
      <c r="F58" s="921"/>
      <c r="G58" s="914">
        <v>8906</v>
      </c>
      <c r="H58" s="914"/>
      <c r="I58" s="914"/>
      <c r="J58" s="914">
        <v>3804</v>
      </c>
      <c r="K58" s="914"/>
      <c r="L58" s="914"/>
      <c r="M58" s="914">
        <v>54041</v>
      </c>
      <c r="N58" s="914"/>
      <c r="O58" s="914"/>
      <c r="P58" s="914">
        <v>6996</v>
      </c>
      <c r="Q58" s="914"/>
      <c r="R58" s="914"/>
      <c r="S58" s="914">
        <v>10932</v>
      </c>
      <c r="T58" s="914"/>
      <c r="U58" s="914"/>
      <c r="V58" s="914">
        <v>26144</v>
      </c>
      <c r="W58" s="914"/>
      <c r="X58" s="914"/>
      <c r="Y58" s="914">
        <v>321</v>
      </c>
      <c r="Z58" s="914"/>
      <c r="AA58" s="914"/>
      <c r="AB58" s="914">
        <v>59907</v>
      </c>
      <c r="AC58" s="914"/>
      <c r="AD58" s="914"/>
      <c r="AE58" s="612">
        <v>66751</v>
      </c>
      <c r="AF58" s="921">
        <f>SUM(AR58:BG58)</f>
        <v>161903.77237012403</v>
      </c>
      <c r="AG58" s="921"/>
      <c r="AH58" s="921"/>
      <c r="AI58" s="914">
        <v>7780.2850647583009</v>
      </c>
      <c r="AJ58" s="914"/>
      <c r="AK58" s="914"/>
      <c r="AL58" s="914">
        <v>21599.670827514645</v>
      </c>
      <c r="AM58" s="914"/>
      <c r="AN58" s="914"/>
      <c r="AO58" s="914">
        <v>52051.807118896482</v>
      </c>
      <c r="AP58" s="914"/>
      <c r="AQ58" s="914"/>
      <c r="AR58" s="914">
        <v>7904.5868813007628</v>
      </c>
      <c r="AS58" s="914"/>
      <c r="AT58" s="914"/>
      <c r="AU58" s="914">
        <v>4331.473848754883</v>
      </c>
      <c r="AV58" s="914"/>
      <c r="AW58" s="914"/>
      <c r="AX58" s="914">
        <v>26579.966173576831</v>
      </c>
      <c r="AY58" s="914"/>
      <c r="AZ58" s="914"/>
      <c r="BA58" s="914">
        <v>344.16332043824468</v>
      </c>
      <c r="BB58" s="914"/>
      <c r="BC58" s="914"/>
      <c r="BD58" s="914">
        <v>58869.966009883887</v>
      </c>
      <c r="BE58" s="914"/>
      <c r="BF58" s="914"/>
      <c r="BG58" s="613">
        <v>63873.616136169432</v>
      </c>
      <c r="BH58" s="921">
        <v>155919</v>
      </c>
      <c r="BI58" s="921"/>
      <c r="BJ58" s="921"/>
    </row>
    <row r="59" spans="1:62" s="89" customFormat="1" ht="14.5" customHeight="1">
      <c r="A59" s="691"/>
      <c r="B59" s="591" t="s">
        <v>293</v>
      </c>
      <c r="C59" s="935"/>
      <c r="D59" s="921">
        <f>SUM(P59:AE59)</f>
        <v>111144</v>
      </c>
      <c r="E59" s="921"/>
      <c r="F59" s="921"/>
      <c r="G59" s="914">
        <v>8906</v>
      </c>
      <c r="H59" s="914"/>
      <c r="I59" s="914"/>
      <c r="J59" s="914">
        <v>3804</v>
      </c>
      <c r="K59" s="914"/>
      <c r="L59" s="914"/>
      <c r="M59" s="914">
        <v>54041</v>
      </c>
      <c r="N59" s="914"/>
      <c r="O59" s="914"/>
      <c r="P59" s="914">
        <v>6996</v>
      </c>
      <c r="Q59" s="914"/>
      <c r="R59" s="914"/>
      <c r="S59" s="914">
        <v>10932</v>
      </c>
      <c r="T59" s="914"/>
      <c r="U59" s="914"/>
      <c r="V59" s="914">
        <v>26144</v>
      </c>
      <c r="W59" s="914"/>
      <c r="X59" s="914"/>
      <c r="Y59" s="914">
        <v>321</v>
      </c>
      <c r="Z59" s="914"/>
      <c r="AA59" s="914"/>
      <c r="AB59" s="914">
        <v>0</v>
      </c>
      <c r="AC59" s="914"/>
      <c r="AD59" s="914"/>
      <c r="AE59" s="612">
        <v>66751</v>
      </c>
      <c r="AF59" s="921">
        <f>SUM(AR59:BG59)</f>
        <v>103033.80636024015</v>
      </c>
      <c r="AG59" s="921"/>
      <c r="AH59" s="921"/>
      <c r="AI59" s="914">
        <v>7780.2850647583009</v>
      </c>
      <c r="AJ59" s="914"/>
      <c r="AK59" s="914"/>
      <c r="AL59" s="914">
        <v>21599.670827514645</v>
      </c>
      <c r="AM59" s="914"/>
      <c r="AN59" s="914"/>
      <c r="AO59" s="914">
        <v>52051.807118896482</v>
      </c>
      <c r="AP59" s="914"/>
      <c r="AQ59" s="914"/>
      <c r="AR59" s="914">
        <v>7904.5868813007628</v>
      </c>
      <c r="AS59" s="914"/>
      <c r="AT59" s="914"/>
      <c r="AU59" s="914">
        <v>4331.473848754883</v>
      </c>
      <c r="AV59" s="914"/>
      <c r="AW59" s="914"/>
      <c r="AX59" s="914">
        <v>26579.966173576831</v>
      </c>
      <c r="AY59" s="914"/>
      <c r="AZ59" s="914"/>
      <c r="BA59" s="914">
        <v>344.16332043824468</v>
      </c>
      <c r="BB59" s="914"/>
      <c r="BC59" s="914"/>
      <c r="BD59" s="914" t="s">
        <v>286</v>
      </c>
      <c r="BE59" s="914"/>
      <c r="BF59" s="914"/>
      <c r="BG59" s="613">
        <v>63873.616136169432</v>
      </c>
      <c r="BH59" s="921">
        <v>103987</v>
      </c>
      <c r="BI59" s="921"/>
      <c r="BJ59" s="921"/>
    </row>
    <row r="60" spans="1:62" s="89" customFormat="1" ht="16" customHeight="1">
      <c r="A60" s="691"/>
      <c r="B60" s="591" t="s">
        <v>442</v>
      </c>
      <c r="C60" s="82" t="s">
        <v>116</v>
      </c>
      <c r="D60" s="957">
        <f>D59/D58</f>
        <v>0.64977112089376854</v>
      </c>
      <c r="E60" s="957"/>
      <c r="F60" s="957"/>
      <c r="G60" s="914"/>
      <c r="H60" s="914"/>
      <c r="I60" s="914"/>
      <c r="J60" s="914"/>
      <c r="K60" s="914"/>
      <c r="L60" s="914"/>
      <c r="M60" s="914"/>
      <c r="N60" s="914"/>
      <c r="O60" s="914"/>
      <c r="P60" s="914"/>
      <c r="Q60" s="914"/>
      <c r="R60" s="914"/>
      <c r="S60" s="914"/>
      <c r="T60" s="914"/>
      <c r="U60" s="914"/>
      <c r="V60" s="914"/>
      <c r="W60" s="914"/>
      <c r="X60" s="914"/>
      <c r="Y60" s="914"/>
      <c r="Z60" s="914"/>
      <c r="AA60" s="914"/>
      <c r="AB60" s="914"/>
      <c r="AC60" s="914"/>
      <c r="AD60" s="914"/>
      <c r="AE60" s="613"/>
      <c r="AF60" s="957">
        <f>AF59/AF58</f>
        <v>0.63638916408134849</v>
      </c>
      <c r="AG60" s="957"/>
      <c r="AH60" s="957"/>
      <c r="AI60" s="914"/>
      <c r="AJ60" s="914"/>
      <c r="AK60" s="914"/>
      <c r="AL60" s="914"/>
      <c r="AM60" s="914"/>
      <c r="AN60" s="914"/>
      <c r="AO60" s="914"/>
      <c r="AP60" s="914"/>
      <c r="AQ60" s="914"/>
      <c r="AR60" s="914"/>
      <c r="AS60" s="914"/>
      <c r="AT60" s="914"/>
      <c r="AU60" s="914"/>
      <c r="AV60" s="914"/>
      <c r="AW60" s="914"/>
      <c r="AX60" s="914"/>
      <c r="AY60" s="914"/>
      <c r="AZ60" s="914"/>
      <c r="BA60" s="914"/>
      <c r="BB60" s="914"/>
      <c r="BC60" s="914"/>
      <c r="BD60" s="914"/>
      <c r="BE60" s="914"/>
      <c r="BF60" s="914"/>
      <c r="BG60" s="613"/>
      <c r="BH60" s="957">
        <f>BH59/BH58</f>
        <v>0.66692962371487763</v>
      </c>
      <c r="BI60" s="957"/>
      <c r="BJ60" s="957"/>
    </row>
    <row r="61" spans="1:62" s="617" customFormat="1" ht="43.5">
      <c r="A61" s="691"/>
      <c r="B61" s="614" t="s">
        <v>455</v>
      </c>
      <c r="C61" s="615" t="s">
        <v>278</v>
      </c>
      <c r="D61" s="984">
        <f>SUM(S60:AE61)</f>
        <v>-7576.8762499999993</v>
      </c>
      <c r="E61" s="984"/>
      <c r="F61" s="984"/>
      <c r="G61" s="985">
        <v>0</v>
      </c>
      <c r="H61" s="985"/>
      <c r="I61" s="985"/>
      <c r="J61" s="985">
        <v>0</v>
      </c>
      <c r="K61" s="985"/>
      <c r="L61" s="985"/>
      <c r="M61" s="986">
        <v>673.56299999999999</v>
      </c>
      <c r="N61" s="986"/>
      <c r="O61" s="986"/>
      <c r="P61" s="986"/>
      <c r="Q61" s="986"/>
      <c r="R61" s="986"/>
      <c r="S61" s="985">
        <v>520.53599999999994</v>
      </c>
      <c r="T61" s="985"/>
      <c r="U61" s="985"/>
      <c r="V61" s="986">
        <v>-3515.8679999999999</v>
      </c>
      <c r="W61" s="986"/>
      <c r="X61" s="986"/>
      <c r="Y61" s="943">
        <v>33.73075</v>
      </c>
      <c r="Z61" s="943"/>
      <c r="AA61" s="943"/>
      <c r="AB61" s="986">
        <v>-5288.8379999999997</v>
      </c>
      <c r="AC61" s="986"/>
      <c r="AD61" s="986"/>
      <c r="AE61" s="605">
        <v>673.56299999999999</v>
      </c>
      <c r="AF61" s="958">
        <f>SUM(AU60:BG61)</f>
        <v>13278.3539375</v>
      </c>
      <c r="AG61" s="958"/>
      <c r="AH61" s="958"/>
      <c r="AI61" s="959">
        <v>0</v>
      </c>
      <c r="AJ61" s="959"/>
      <c r="AK61" s="959"/>
      <c r="AL61" s="959">
        <v>0</v>
      </c>
      <c r="AM61" s="959"/>
      <c r="AN61" s="959"/>
      <c r="AO61" s="960">
        <v>-143.095</v>
      </c>
      <c r="AP61" s="960"/>
      <c r="AQ61" s="960"/>
      <c r="AR61" s="960">
        <v>0</v>
      </c>
      <c r="AS61" s="960"/>
      <c r="AT61" s="960"/>
      <c r="AU61" s="959">
        <v>-235.26</v>
      </c>
      <c r="AV61" s="959"/>
      <c r="AW61" s="959"/>
      <c r="AX61" s="960">
        <v>7643.4379374999999</v>
      </c>
      <c r="AY61" s="960"/>
      <c r="AZ61" s="960"/>
      <c r="BA61" s="961">
        <v>0</v>
      </c>
      <c r="BB61" s="961"/>
      <c r="BC61" s="961"/>
      <c r="BD61" s="960">
        <v>6013.2709999999997</v>
      </c>
      <c r="BE61" s="960"/>
      <c r="BF61" s="960"/>
      <c r="BG61" s="616">
        <v>-143.095</v>
      </c>
      <c r="BH61" s="958">
        <f>SUM(BW60:CI61)</f>
        <v>0</v>
      </c>
      <c r="BI61" s="958"/>
      <c r="BJ61" s="958"/>
    </row>
    <row r="62" spans="1:62" s="89" customFormat="1">
      <c r="A62" s="89" t="s">
        <v>422</v>
      </c>
      <c r="B62" s="618"/>
      <c r="D62" s="618"/>
      <c r="E62" s="618"/>
      <c r="F62" s="618"/>
    </row>
    <row r="63" spans="1:62" s="89" customFormat="1">
      <c r="B63" s="618"/>
      <c r="D63" s="618"/>
      <c r="E63" s="618"/>
      <c r="F63" s="618"/>
    </row>
    <row r="65" spans="1:57" s="89" customFormat="1">
      <c r="A65" s="962" t="s">
        <v>504</v>
      </c>
      <c r="B65" s="962"/>
      <c r="C65" s="962"/>
      <c r="D65" s="964" t="s">
        <v>530</v>
      </c>
      <c r="E65" s="964"/>
      <c r="F65" s="964"/>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5" t="s">
        <v>133</v>
      </c>
      <c r="AF65" s="965"/>
      <c r="AG65" s="965"/>
      <c r="AH65" s="965"/>
      <c r="AI65" s="965"/>
      <c r="AJ65" s="965"/>
      <c r="AK65" s="965"/>
      <c r="AL65" s="965"/>
      <c r="AM65" s="965"/>
      <c r="AN65" s="965"/>
      <c r="AO65" s="965"/>
      <c r="AP65" s="965"/>
      <c r="AQ65" s="965"/>
      <c r="AR65" s="965"/>
      <c r="AS65" s="965"/>
      <c r="AT65" s="965"/>
      <c r="AU65" s="965"/>
      <c r="AV65" s="965"/>
      <c r="AW65" s="965"/>
      <c r="AX65" s="965"/>
      <c r="AY65" s="965"/>
      <c r="AZ65" s="965"/>
      <c r="BA65" s="965"/>
      <c r="BB65" s="965"/>
      <c r="BC65" s="965"/>
      <c r="BD65" s="965"/>
      <c r="BE65" s="965"/>
    </row>
    <row r="66" spans="1:57" s="89" customFormat="1" ht="18.5" customHeight="1">
      <c r="A66" s="963"/>
      <c r="B66" s="963"/>
      <c r="C66" s="963"/>
      <c r="D66" s="966" t="s">
        <v>136</v>
      </c>
      <c r="E66" s="967"/>
      <c r="F66" s="968"/>
      <c r="G66" s="969" t="s">
        <v>152</v>
      </c>
      <c r="H66" s="970"/>
      <c r="I66" s="971"/>
      <c r="J66" s="969" t="s">
        <v>153</v>
      </c>
      <c r="K66" s="970"/>
      <c r="L66" s="971"/>
      <c r="M66" s="969" t="s">
        <v>151</v>
      </c>
      <c r="N66" s="970"/>
      <c r="O66" s="971"/>
      <c r="P66" s="969" t="s">
        <v>154</v>
      </c>
      <c r="Q66" s="970"/>
      <c r="R66" s="971"/>
      <c r="S66" s="966" t="s">
        <v>155</v>
      </c>
      <c r="T66" s="967"/>
      <c r="U66" s="968"/>
      <c r="V66" s="966" t="s">
        <v>156</v>
      </c>
      <c r="W66" s="967"/>
      <c r="X66" s="968"/>
      <c r="Y66" s="972" t="s">
        <v>408</v>
      </c>
      <c r="Z66" s="973"/>
      <c r="AA66" s="974"/>
      <c r="AB66" s="966" t="s">
        <v>157</v>
      </c>
      <c r="AC66" s="967"/>
      <c r="AD66" s="968"/>
      <c r="AE66" s="975" t="s">
        <v>136</v>
      </c>
      <c r="AF66" s="976"/>
      <c r="AG66" s="977"/>
      <c r="AH66" s="978" t="s">
        <v>152</v>
      </c>
      <c r="AI66" s="979"/>
      <c r="AJ66" s="980"/>
      <c r="AK66" s="978" t="s">
        <v>153</v>
      </c>
      <c r="AL66" s="979"/>
      <c r="AM66" s="980"/>
      <c r="AN66" s="978" t="s">
        <v>151</v>
      </c>
      <c r="AO66" s="979"/>
      <c r="AP66" s="980"/>
      <c r="AQ66" s="978" t="s">
        <v>154</v>
      </c>
      <c r="AR66" s="979"/>
      <c r="AS66" s="980"/>
      <c r="AT66" s="975" t="s">
        <v>155</v>
      </c>
      <c r="AU66" s="976"/>
      <c r="AV66" s="977"/>
      <c r="AW66" s="975" t="s">
        <v>156</v>
      </c>
      <c r="AX66" s="976"/>
      <c r="AY66" s="977"/>
      <c r="AZ66" s="981" t="s">
        <v>408</v>
      </c>
      <c r="BA66" s="982"/>
      <c r="BB66" s="983"/>
      <c r="BC66" s="975" t="s">
        <v>157</v>
      </c>
      <c r="BD66" s="976"/>
      <c r="BE66" s="977"/>
    </row>
    <row r="67" spans="1:57" s="89" customFormat="1" ht="19.5" customHeight="1">
      <c r="A67" s="988" t="s">
        <v>503</v>
      </c>
      <c r="B67" s="991" t="s">
        <v>494</v>
      </c>
      <c r="C67" s="992" t="s">
        <v>114</v>
      </c>
      <c r="D67" s="993" t="s">
        <v>495</v>
      </c>
      <c r="E67" s="993"/>
      <c r="F67" s="993"/>
      <c r="G67" s="969" t="s">
        <v>495</v>
      </c>
      <c r="H67" s="970"/>
      <c r="I67" s="971"/>
      <c r="J67" s="969" t="s">
        <v>495</v>
      </c>
      <c r="K67" s="970"/>
      <c r="L67" s="971"/>
      <c r="M67" s="969" t="s">
        <v>495</v>
      </c>
      <c r="N67" s="970"/>
      <c r="O67" s="971"/>
      <c r="P67" s="969" t="s">
        <v>495</v>
      </c>
      <c r="Q67" s="970"/>
      <c r="R67" s="971"/>
      <c r="S67" s="993" t="s">
        <v>495</v>
      </c>
      <c r="T67" s="993"/>
      <c r="U67" s="993"/>
      <c r="V67" s="993" t="s">
        <v>495</v>
      </c>
      <c r="W67" s="993"/>
      <c r="X67" s="993"/>
      <c r="Y67" s="994" t="s">
        <v>495</v>
      </c>
      <c r="Z67" s="994"/>
      <c r="AA67" s="994"/>
      <c r="AB67" s="994" t="s">
        <v>495</v>
      </c>
      <c r="AC67" s="994"/>
      <c r="AD67" s="994"/>
      <c r="AE67" s="987" t="s">
        <v>495</v>
      </c>
      <c r="AF67" s="987"/>
      <c r="AG67" s="987"/>
      <c r="AH67" s="978" t="s">
        <v>495</v>
      </c>
      <c r="AI67" s="979"/>
      <c r="AJ67" s="980"/>
      <c r="AK67" s="978" t="s">
        <v>495</v>
      </c>
      <c r="AL67" s="979"/>
      <c r="AM67" s="980"/>
      <c r="AN67" s="978" t="s">
        <v>495</v>
      </c>
      <c r="AO67" s="979"/>
      <c r="AP67" s="980"/>
      <c r="AQ67" s="978" t="s">
        <v>495</v>
      </c>
      <c r="AR67" s="979"/>
      <c r="AS67" s="980"/>
      <c r="AT67" s="987" t="s">
        <v>495</v>
      </c>
      <c r="AU67" s="987"/>
      <c r="AV67" s="987"/>
      <c r="AW67" s="987" t="s">
        <v>495</v>
      </c>
      <c r="AX67" s="987"/>
      <c r="AY67" s="987"/>
      <c r="AZ67" s="988" t="s">
        <v>495</v>
      </c>
      <c r="BA67" s="988"/>
      <c r="BB67" s="988"/>
      <c r="BC67" s="988" t="s">
        <v>495</v>
      </c>
      <c r="BD67" s="988"/>
      <c r="BE67" s="988"/>
    </row>
    <row r="68" spans="1:57" s="89" customFormat="1">
      <c r="A68" s="988"/>
      <c r="B68" s="991"/>
      <c r="C68" s="992"/>
      <c r="D68" s="368" t="s">
        <v>496</v>
      </c>
      <c r="E68" s="368" t="s">
        <v>497</v>
      </c>
      <c r="F68" s="368" t="s">
        <v>498</v>
      </c>
      <c r="G68" s="368" t="s">
        <v>496</v>
      </c>
      <c r="H68" s="368" t="s">
        <v>497</v>
      </c>
      <c r="I68" s="368" t="s">
        <v>498</v>
      </c>
      <c r="J68" s="368" t="s">
        <v>496</v>
      </c>
      <c r="K68" s="368" t="s">
        <v>497</v>
      </c>
      <c r="L68" s="368" t="s">
        <v>498</v>
      </c>
      <c r="M68" s="368" t="s">
        <v>496</v>
      </c>
      <c r="N68" s="368" t="s">
        <v>497</v>
      </c>
      <c r="O68" s="368" t="s">
        <v>498</v>
      </c>
      <c r="P68" s="368" t="s">
        <v>496</v>
      </c>
      <c r="Q68" s="368" t="s">
        <v>497</v>
      </c>
      <c r="R68" s="368" t="s">
        <v>498</v>
      </c>
      <c r="S68" s="368" t="s">
        <v>496</v>
      </c>
      <c r="T68" s="368" t="s">
        <v>497</v>
      </c>
      <c r="U68" s="368" t="s">
        <v>498</v>
      </c>
      <c r="V68" s="368" t="s">
        <v>496</v>
      </c>
      <c r="W68" s="368" t="s">
        <v>497</v>
      </c>
      <c r="X68" s="368" t="s">
        <v>498</v>
      </c>
      <c r="Y68" s="368" t="s">
        <v>496</v>
      </c>
      <c r="Z68" s="368" t="s">
        <v>497</v>
      </c>
      <c r="AA68" s="368" t="s">
        <v>498</v>
      </c>
      <c r="AB68" s="368" t="s">
        <v>496</v>
      </c>
      <c r="AC68" s="368" t="s">
        <v>497</v>
      </c>
      <c r="AD68" s="368" t="s">
        <v>498</v>
      </c>
      <c r="AE68" s="73" t="s">
        <v>496</v>
      </c>
      <c r="AF68" s="73" t="s">
        <v>497</v>
      </c>
      <c r="AG68" s="73" t="s">
        <v>498</v>
      </c>
      <c r="AH68" s="73" t="s">
        <v>496</v>
      </c>
      <c r="AI68" s="73" t="s">
        <v>497</v>
      </c>
      <c r="AJ68" s="73" t="s">
        <v>498</v>
      </c>
      <c r="AK68" s="73" t="s">
        <v>496</v>
      </c>
      <c r="AL68" s="73" t="s">
        <v>497</v>
      </c>
      <c r="AM68" s="73" t="s">
        <v>498</v>
      </c>
      <c r="AN68" s="73" t="s">
        <v>496</v>
      </c>
      <c r="AO68" s="73" t="s">
        <v>497</v>
      </c>
      <c r="AP68" s="73" t="s">
        <v>498</v>
      </c>
      <c r="AQ68" s="73" t="s">
        <v>496</v>
      </c>
      <c r="AR68" s="73" t="s">
        <v>497</v>
      </c>
      <c r="AS68" s="73" t="s">
        <v>498</v>
      </c>
      <c r="AT68" s="73" t="s">
        <v>496</v>
      </c>
      <c r="AU68" s="73" t="s">
        <v>497</v>
      </c>
      <c r="AV68" s="73" t="s">
        <v>498</v>
      </c>
      <c r="AW68" s="73" t="s">
        <v>496</v>
      </c>
      <c r="AX68" s="73" t="s">
        <v>497</v>
      </c>
      <c r="AY68" s="73" t="s">
        <v>498</v>
      </c>
      <c r="AZ68" s="73" t="s">
        <v>496</v>
      </c>
      <c r="BA68" s="73" t="s">
        <v>497</v>
      </c>
      <c r="BB68" s="73" t="s">
        <v>498</v>
      </c>
      <c r="BC68" s="73" t="s">
        <v>496</v>
      </c>
      <c r="BD68" s="73" t="s">
        <v>497</v>
      </c>
      <c r="BE68" s="73" t="s">
        <v>498</v>
      </c>
    </row>
    <row r="69" spans="1:57" s="89" customFormat="1" outlineLevel="1">
      <c r="A69" s="988"/>
      <c r="B69" s="619" t="s">
        <v>499</v>
      </c>
      <c r="C69" s="989" t="s">
        <v>278</v>
      </c>
      <c r="D69" s="620">
        <f t="shared" ref="D69:F79" si="16">M69+J69+G69+P69+S69+V69+AB69+Y69</f>
        <v>93570.171939599662</v>
      </c>
      <c r="E69" s="620">
        <f t="shared" si="16"/>
        <v>35989.848550975621</v>
      </c>
      <c r="F69" s="620">
        <f t="shared" si="16"/>
        <v>129560.02049057529</v>
      </c>
      <c r="G69" s="620">
        <v>0</v>
      </c>
      <c r="H69" s="620">
        <v>0</v>
      </c>
      <c r="I69" s="620">
        <f>G69+H69</f>
        <v>0</v>
      </c>
      <c r="J69" s="620">
        <v>0</v>
      </c>
      <c r="K69" s="620">
        <v>0</v>
      </c>
      <c r="L69" s="620">
        <f>J69+K69</f>
        <v>0</v>
      </c>
      <c r="M69" s="620">
        <v>0</v>
      </c>
      <c r="N69" s="620">
        <v>14469.055460937499</v>
      </c>
      <c r="O69" s="620">
        <f>M69+N69</f>
        <v>14469.055460937499</v>
      </c>
      <c r="P69" s="620">
        <v>0</v>
      </c>
      <c r="Q69" s="620">
        <v>0</v>
      </c>
      <c r="R69" s="620">
        <f>P69+Q69</f>
        <v>0</v>
      </c>
      <c r="S69" s="620">
        <v>0</v>
      </c>
      <c r="T69" s="620">
        <v>13568.892142578123</v>
      </c>
      <c r="U69" s="620">
        <f>S69+T69</f>
        <v>13568.892142578123</v>
      </c>
      <c r="V69" s="620">
        <v>18169.246216168311</v>
      </c>
      <c r="W69" s="620">
        <v>6681.2965974600002</v>
      </c>
      <c r="X69" s="620">
        <f>V69+W69</f>
        <v>24850.542813628312</v>
      </c>
      <c r="Y69" s="620">
        <v>0</v>
      </c>
      <c r="Z69" s="620">
        <v>9.1643500000000007</v>
      </c>
      <c r="AA69" s="620">
        <f>Y69+Z69</f>
        <v>9.1643500000000007</v>
      </c>
      <c r="AB69" s="620">
        <v>75400.925723431355</v>
      </c>
      <c r="AC69" s="620">
        <v>1261.44</v>
      </c>
      <c r="AD69" s="620">
        <f>AB69+AC69</f>
        <v>76662.365723431358</v>
      </c>
      <c r="AE69" s="621">
        <f t="shared" ref="AE69:AG79" si="17">AN69+AK69+AH69+AQ69+AT69+AW69+BC69+AZ69</f>
        <v>117401.22174201827</v>
      </c>
      <c r="AF69" s="621">
        <f t="shared" si="17"/>
        <v>31877.152536987302</v>
      </c>
      <c r="AG69" s="621">
        <f t="shared" si="17"/>
        <v>149278.37427900557</v>
      </c>
      <c r="AH69" s="621">
        <v>0</v>
      </c>
      <c r="AI69" s="621">
        <v>0</v>
      </c>
      <c r="AJ69" s="621">
        <v>0</v>
      </c>
      <c r="AK69" s="621">
        <v>0</v>
      </c>
      <c r="AL69" s="621">
        <v>0</v>
      </c>
      <c r="AM69" s="621">
        <v>0</v>
      </c>
      <c r="AN69" s="621">
        <v>0</v>
      </c>
      <c r="AO69" s="621">
        <v>14861.996031250001</v>
      </c>
      <c r="AP69" s="621">
        <v>14861.996031250001</v>
      </c>
      <c r="AQ69" s="621">
        <v>0</v>
      </c>
      <c r="AR69" s="621">
        <v>0</v>
      </c>
      <c r="AS69" s="621">
        <v>0</v>
      </c>
      <c r="AT69" s="621">
        <v>0</v>
      </c>
      <c r="AU69" s="621">
        <v>6513.2616289062489</v>
      </c>
      <c r="AV69" s="621">
        <v>6513.2616289062489</v>
      </c>
      <c r="AW69" s="621">
        <v>24810.13136872726</v>
      </c>
      <c r="AX69" s="621">
        <v>9232.2008768310534</v>
      </c>
      <c r="AY69" s="621">
        <v>34042.332245558311</v>
      </c>
      <c r="AZ69" s="621">
        <v>0</v>
      </c>
      <c r="BA69" s="621">
        <v>4.798</v>
      </c>
      <c r="BB69" s="621">
        <v>4.798</v>
      </c>
      <c r="BC69" s="621">
        <v>92591.090373291008</v>
      </c>
      <c r="BD69" s="621">
        <v>1264.896</v>
      </c>
      <c r="BE69" s="621">
        <v>93855.986373291002</v>
      </c>
    </row>
    <row r="70" spans="1:57" s="89" customFormat="1" outlineLevel="1">
      <c r="A70" s="988"/>
      <c r="B70" s="619" t="s">
        <v>500</v>
      </c>
      <c r="C70" s="989"/>
      <c r="D70" s="620">
        <f t="shared" si="16"/>
        <v>8093.936386620423</v>
      </c>
      <c r="E70" s="620">
        <f t="shared" si="16"/>
        <v>67093.741902574169</v>
      </c>
      <c r="F70" s="620">
        <f t="shared" si="16"/>
        <v>75187.678289194606</v>
      </c>
      <c r="G70" s="620">
        <v>0</v>
      </c>
      <c r="H70" s="620">
        <v>628.83433398437489</v>
      </c>
      <c r="I70" s="620">
        <f t="shared" ref="I70:I73" si="18">G70+H70</f>
        <v>628.83433398437489</v>
      </c>
      <c r="J70" s="620">
        <v>0</v>
      </c>
      <c r="K70" s="620">
        <v>1687.6901540527344</v>
      </c>
      <c r="L70" s="620">
        <f>J70+K70</f>
        <v>1687.6901540527344</v>
      </c>
      <c r="M70" s="620">
        <v>0</v>
      </c>
      <c r="N70" s="620">
        <v>31740.847244140627</v>
      </c>
      <c r="O70" s="620">
        <f t="shared" ref="O70:O73" si="19">M70+N70</f>
        <v>31740.847244140627</v>
      </c>
      <c r="P70" s="620">
        <v>0</v>
      </c>
      <c r="Q70" s="620">
        <v>6990.7200546875001</v>
      </c>
      <c r="R70" s="620">
        <f t="shared" ref="R70:R73" si="20">P70+Q70</f>
        <v>6990.7200546875001</v>
      </c>
      <c r="S70" s="620">
        <v>0</v>
      </c>
      <c r="T70" s="620">
        <v>394.87767285156252</v>
      </c>
      <c r="U70" s="620">
        <f t="shared" ref="U70:U73" si="21">S70+T70</f>
        <v>394.87767285156252</v>
      </c>
      <c r="V70" s="620">
        <v>4186.2142999999996</v>
      </c>
      <c r="W70" s="620">
        <v>12701.779830000001</v>
      </c>
      <c r="X70" s="620">
        <f t="shared" ref="X70:X73" si="22">V70+W70</f>
        <v>16887.994129999999</v>
      </c>
      <c r="Y70" s="620">
        <v>253.73725776299997</v>
      </c>
      <c r="Z70" s="620">
        <v>0</v>
      </c>
      <c r="AA70" s="620">
        <f t="shared" ref="AA70:AA73" si="23">Y70+Z70</f>
        <v>253.73725776299997</v>
      </c>
      <c r="AB70" s="620">
        <v>3653.9848288574226</v>
      </c>
      <c r="AC70" s="620">
        <v>12948.992612857372</v>
      </c>
      <c r="AD70" s="620">
        <f t="shared" ref="AD70:AD73" si="24">AB70+AC70</f>
        <v>16602.977441714793</v>
      </c>
      <c r="AE70" s="621">
        <f t="shared" si="17"/>
        <v>6058.5180103264092</v>
      </c>
      <c r="AF70" s="621">
        <f t="shared" si="17"/>
        <v>72800.076019425396</v>
      </c>
      <c r="AG70" s="621">
        <f t="shared" si="17"/>
        <v>78858.594029751795</v>
      </c>
      <c r="AH70" s="621">
        <v>0</v>
      </c>
      <c r="AI70" s="621">
        <v>628.42548242187502</v>
      </c>
      <c r="AJ70" s="621">
        <v>628.42548242187502</v>
      </c>
      <c r="AK70" s="621">
        <v>0</v>
      </c>
      <c r="AL70" s="621">
        <v>1775.6726066894532</v>
      </c>
      <c r="AM70" s="621">
        <v>1775.6726066894532</v>
      </c>
      <c r="AN70" s="621">
        <v>0</v>
      </c>
      <c r="AO70" s="621">
        <v>31863.676853515626</v>
      </c>
      <c r="AP70" s="621">
        <v>31863.676853515626</v>
      </c>
      <c r="AQ70" s="621">
        <v>0</v>
      </c>
      <c r="AR70" s="621">
        <v>7924.1926308593747</v>
      </c>
      <c r="AS70" s="621">
        <v>7924.1926308593747</v>
      </c>
      <c r="AT70" s="621">
        <v>0</v>
      </c>
      <c r="AU70" s="621">
        <v>16.446875915527343</v>
      </c>
      <c r="AV70" s="621">
        <v>16.446875915527343</v>
      </c>
      <c r="AW70" s="621">
        <v>3694.7219257812503</v>
      </c>
      <c r="AX70" s="621">
        <v>13661.081060990335</v>
      </c>
      <c r="AY70" s="621">
        <v>17355.802986771585</v>
      </c>
      <c r="AZ70" s="621">
        <v>253.21701057055014</v>
      </c>
      <c r="BA70" s="621">
        <v>0</v>
      </c>
      <c r="BB70" s="621">
        <v>253.21701057055014</v>
      </c>
      <c r="BC70" s="621">
        <v>2110.5790739746089</v>
      </c>
      <c r="BD70" s="621">
        <v>16930.580509033203</v>
      </c>
      <c r="BE70" s="621">
        <v>19041.159583007811</v>
      </c>
    </row>
    <row r="71" spans="1:57" s="89" customFormat="1" outlineLevel="1">
      <c r="A71" s="988"/>
      <c r="B71" s="619" t="s">
        <v>501</v>
      </c>
      <c r="C71" s="989"/>
      <c r="D71" s="620">
        <f t="shared" si="16"/>
        <v>0</v>
      </c>
      <c r="E71" s="620">
        <f t="shared" si="16"/>
        <v>0</v>
      </c>
      <c r="F71" s="620">
        <f t="shared" si="16"/>
        <v>0</v>
      </c>
      <c r="G71" s="620">
        <v>0</v>
      </c>
      <c r="H71" s="620">
        <v>0</v>
      </c>
      <c r="I71" s="620">
        <f t="shared" si="18"/>
        <v>0</v>
      </c>
      <c r="J71" s="620">
        <v>0</v>
      </c>
      <c r="K71" s="620">
        <v>0</v>
      </c>
      <c r="L71" s="620">
        <f>J71+K71</f>
        <v>0</v>
      </c>
      <c r="M71" s="620">
        <v>0</v>
      </c>
      <c r="N71" s="620">
        <v>0</v>
      </c>
      <c r="O71" s="620">
        <f t="shared" si="19"/>
        <v>0</v>
      </c>
      <c r="P71" s="620">
        <v>0</v>
      </c>
      <c r="Q71" s="620">
        <v>0</v>
      </c>
      <c r="R71" s="620">
        <f t="shared" si="20"/>
        <v>0</v>
      </c>
      <c r="S71" s="620">
        <v>0</v>
      </c>
      <c r="T71" s="620">
        <v>0</v>
      </c>
      <c r="U71" s="620">
        <f t="shared" si="21"/>
        <v>0</v>
      </c>
      <c r="V71" s="620">
        <v>0</v>
      </c>
      <c r="W71" s="620">
        <v>0</v>
      </c>
      <c r="X71" s="620">
        <f t="shared" si="22"/>
        <v>0</v>
      </c>
      <c r="Y71" s="620">
        <v>0</v>
      </c>
      <c r="Z71" s="620">
        <v>0</v>
      </c>
      <c r="AA71" s="620">
        <f t="shared" si="23"/>
        <v>0</v>
      </c>
      <c r="AB71" s="620"/>
      <c r="AC71" s="620"/>
      <c r="AD71" s="620">
        <f t="shared" si="24"/>
        <v>0</v>
      </c>
      <c r="AE71" s="621">
        <f t="shared" si="17"/>
        <v>0</v>
      </c>
      <c r="AF71" s="621">
        <f t="shared" si="17"/>
        <v>0</v>
      </c>
      <c r="AG71" s="621">
        <f t="shared" si="17"/>
        <v>0</v>
      </c>
      <c r="AH71" s="621"/>
      <c r="AI71" s="621"/>
      <c r="AJ71" s="621"/>
      <c r="AK71" s="621"/>
      <c r="AL71" s="621"/>
      <c r="AM71" s="621"/>
      <c r="AN71" s="621">
        <v>0</v>
      </c>
      <c r="AO71" s="621">
        <v>0</v>
      </c>
      <c r="AP71" s="621">
        <v>0</v>
      </c>
      <c r="AQ71" s="621">
        <v>0</v>
      </c>
      <c r="AR71" s="621">
        <v>0</v>
      </c>
      <c r="AS71" s="621">
        <v>0</v>
      </c>
      <c r="AT71" s="621">
        <v>0</v>
      </c>
      <c r="AU71" s="621">
        <v>0</v>
      </c>
      <c r="AV71" s="621">
        <v>0</v>
      </c>
      <c r="AW71" s="621">
        <v>0</v>
      </c>
      <c r="AX71" s="621">
        <v>0</v>
      </c>
      <c r="AY71" s="621">
        <v>0</v>
      </c>
      <c r="AZ71" s="621">
        <v>0</v>
      </c>
      <c r="BA71" s="621">
        <v>0</v>
      </c>
      <c r="BB71" s="621">
        <v>0</v>
      </c>
      <c r="BC71" s="621"/>
      <c r="BD71" s="621"/>
      <c r="BE71" s="621"/>
    </row>
    <row r="72" spans="1:57" s="89" customFormat="1" outlineLevel="1">
      <c r="A72" s="988"/>
      <c r="B72" s="619" t="s">
        <v>502</v>
      </c>
      <c r="C72" s="989"/>
      <c r="D72" s="620">
        <f t="shared" si="16"/>
        <v>178.71952799999997</v>
      </c>
      <c r="E72" s="620">
        <f t="shared" si="16"/>
        <v>77231.434710937494</v>
      </c>
      <c r="F72" s="620">
        <f t="shared" si="16"/>
        <v>77410.154238937495</v>
      </c>
      <c r="G72" s="620">
        <v>0</v>
      </c>
      <c r="H72" s="620">
        <v>8731.6533046875011</v>
      </c>
      <c r="I72" s="620">
        <f t="shared" si="18"/>
        <v>8731.6533046875011</v>
      </c>
      <c r="J72" s="620">
        <v>0</v>
      </c>
      <c r="K72" s="620">
        <v>21729.311301757814</v>
      </c>
      <c r="L72" s="620">
        <f>J72+K72</f>
        <v>21729.311301757814</v>
      </c>
      <c r="M72" s="620">
        <v>0</v>
      </c>
      <c r="N72" s="620">
        <v>27613.185791992182</v>
      </c>
      <c r="O72" s="620">
        <f t="shared" si="19"/>
        <v>27613.185791992182</v>
      </c>
      <c r="P72" s="620">
        <v>0</v>
      </c>
      <c r="Q72" s="620">
        <v>0</v>
      </c>
      <c r="R72" s="620">
        <f t="shared" si="20"/>
        <v>0</v>
      </c>
      <c r="S72" s="620">
        <v>0</v>
      </c>
      <c r="T72" s="620">
        <v>0</v>
      </c>
      <c r="U72" s="620">
        <f t="shared" si="21"/>
        <v>0</v>
      </c>
      <c r="V72" s="620">
        <v>0</v>
      </c>
      <c r="W72" s="620">
        <v>0</v>
      </c>
      <c r="X72" s="620">
        <f t="shared" si="22"/>
        <v>0</v>
      </c>
      <c r="Y72" s="620">
        <v>102.463528</v>
      </c>
      <c r="Z72" s="620">
        <v>0</v>
      </c>
      <c r="AA72" s="620">
        <f t="shared" si="23"/>
        <v>102.463528</v>
      </c>
      <c r="AB72" s="620">
        <v>76.255999999999986</v>
      </c>
      <c r="AC72" s="620">
        <v>19157.2843125</v>
      </c>
      <c r="AD72" s="620">
        <f t="shared" si="24"/>
        <v>19233.540312500001</v>
      </c>
      <c r="AE72" s="621">
        <f t="shared" si="17"/>
        <v>204.74648361328778</v>
      </c>
      <c r="AF72" s="621">
        <f t="shared" si="17"/>
        <v>64977.894782226547</v>
      </c>
      <c r="AG72" s="621">
        <f t="shared" si="17"/>
        <v>65182.641265839833</v>
      </c>
      <c r="AH72" s="621">
        <v>0</v>
      </c>
      <c r="AI72" s="621">
        <v>7177.255164550781</v>
      </c>
      <c r="AJ72" s="621">
        <v>7177.255164550781</v>
      </c>
      <c r="AK72" s="621">
        <v>0</v>
      </c>
      <c r="AL72" s="621">
        <v>19690.188503417965</v>
      </c>
      <c r="AM72" s="621">
        <v>19690.188503417965</v>
      </c>
      <c r="AN72" s="621">
        <v>0</v>
      </c>
      <c r="AO72" s="621">
        <v>23999.280231445307</v>
      </c>
      <c r="AP72" s="621">
        <v>23999.280231445307</v>
      </c>
      <c r="AQ72" s="621">
        <v>0</v>
      </c>
      <c r="AR72" s="621">
        <v>0</v>
      </c>
      <c r="AS72" s="621">
        <v>0</v>
      </c>
      <c r="AT72" s="621">
        <v>0</v>
      </c>
      <c r="AU72" s="621">
        <v>0</v>
      </c>
      <c r="AV72" s="621">
        <v>0</v>
      </c>
      <c r="AW72" s="621">
        <v>0</v>
      </c>
      <c r="AX72" s="621">
        <v>0</v>
      </c>
      <c r="AY72" s="621">
        <v>0</v>
      </c>
      <c r="AZ72" s="621">
        <v>96.216483613287764</v>
      </c>
      <c r="BA72" s="621">
        <v>0</v>
      </c>
      <c r="BB72" s="621">
        <v>96.216483613287764</v>
      </c>
      <c r="BC72" s="621">
        <v>108.53000000000002</v>
      </c>
      <c r="BD72" s="621">
        <v>14111.170882812499</v>
      </c>
      <c r="BE72" s="621">
        <v>14219.7008828125</v>
      </c>
    </row>
    <row r="73" spans="1:57" s="89" customFormat="1">
      <c r="A73" s="988"/>
      <c r="B73" s="619" t="s">
        <v>147</v>
      </c>
      <c r="C73" s="989"/>
      <c r="D73" s="620">
        <f t="shared" si="16"/>
        <v>101842.82785422009</v>
      </c>
      <c r="E73" s="620">
        <f t="shared" si="16"/>
        <v>180315.02516448728</v>
      </c>
      <c r="F73" s="620">
        <f t="shared" si="16"/>
        <v>282157.85301870736</v>
      </c>
      <c r="G73" s="620">
        <f>SUM(G69:G72)</f>
        <v>0</v>
      </c>
      <c r="H73" s="620">
        <f>SUM(H69:H72)</f>
        <v>9360.4876386718752</v>
      </c>
      <c r="I73" s="620">
        <f t="shared" si="18"/>
        <v>9360.4876386718752</v>
      </c>
      <c r="J73" s="620">
        <f>SUM(J69:J72)</f>
        <v>0</v>
      </c>
      <c r="K73" s="620">
        <f>SUM(K69:K72)</f>
        <v>23417.00145581055</v>
      </c>
      <c r="L73" s="620">
        <f t="shared" ref="L73" si="25">J73+K73</f>
        <v>23417.00145581055</v>
      </c>
      <c r="M73" s="620">
        <f>SUM(M69:M72)</f>
        <v>0</v>
      </c>
      <c r="N73" s="620">
        <f>SUM(N69:N72)</f>
        <v>73823.088497070305</v>
      </c>
      <c r="O73" s="620">
        <f t="shared" si="19"/>
        <v>73823.088497070305</v>
      </c>
      <c r="P73" s="620">
        <f>SUM(P69:P72)</f>
        <v>0</v>
      </c>
      <c r="Q73" s="620">
        <f>SUM(Q69:Q72)</f>
        <v>6990.7200546875001</v>
      </c>
      <c r="R73" s="620">
        <f t="shared" si="20"/>
        <v>6990.7200546875001</v>
      </c>
      <c r="S73" s="620">
        <v>0</v>
      </c>
      <c r="T73" s="620">
        <v>13963.769815429685</v>
      </c>
      <c r="U73" s="620">
        <f t="shared" si="21"/>
        <v>13963.769815429685</v>
      </c>
      <c r="V73" s="620">
        <f>SUM(V69:V72)</f>
        <v>22355.46051616831</v>
      </c>
      <c r="W73" s="620">
        <f>SUM(W69:W72)</f>
        <v>19383.076427460001</v>
      </c>
      <c r="X73" s="620">
        <f t="shared" si="22"/>
        <v>41738.536943628307</v>
      </c>
      <c r="Y73" s="620">
        <f>SUM(Y69:Y72)</f>
        <v>356.200785763</v>
      </c>
      <c r="Z73" s="620">
        <f>SUM(Z69:Z72)</f>
        <v>9.1643500000000007</v>
      </c>
      <c r="AA73" s="620">
        <f t="shared" si="23"/>
        <v>365.36513576300001</v>
      </c>
      <c r="AB73" s="620">
        <f>SUM(AB69:AB72)</f>
        <v>79131.166552288778</v>
      </c>
      <c r="AC73" s="620">
        <f>SUM(AC69:AC72)</f>
        <v>33367.716925357374</v>
      </c>
      <c r="AD73" s="620">
        <f t="shared" si="24"/>
        <v>112498.88347764616</v>
      </c>
      <c r="AE73" s="621">
        <f t="shared" si="17"/>
        <v>123664.48623595796</v>
      </c>
      <c r="AF73" s="621">
        <f t="shared" si="17"/>
        <v>169655.12333863927</v>
      </c>
      <c r="AG73" s="621">
        <f t="shared" si="17"/>
        <v>293319.60957459715</v>
      </c>
      <c r="AH73" s="621">
        <v>0</v>
      </c>
      <c r="AI73" s="621">
        <v>7805.6806469726562</v>
      </c>
      <c r="AJ73" s="621">
        <v>7805.6806469726562</v>
      </c>
      <c r="AK73" s="621">
        <v>0</v>
      </c>
      <c r="AL73" s="621">
        <v>21465.861110107417</v>
      </c>
      <c r="AM73" s="621">
        <v>21465.861110107417</v>
      </c>
      <c r="AN73" s="621">
        <v>0</v>
      </c>
      <c r="AO73" s="621">
        <v>70724.953116210934</v>
      </c>
      <c r="AP73" s="621">
        <v>70724.953116210934</v>
      </c>
      <c r="AQ73" s="621">
        <v>0</v>
      </c>
      <c r="AR73" s="621">
        <v>7924.1926308593747</v>
      </c>
      <c r="AS73" s="621">
        <v>7924.1926308593747</v>
      </c>
      <c r="AT73" s="621">
        <v>0</v>
      </c>
      <c r="AU73" s="621">
        <v>6529.7085048217759</v>
      </c>
      <c r="AV73" s="621">
        <v>6529.7085048217759</v>
      </c>
      <c r="AW73" s="621">
        <v>28504.85329450851</v>
      </c>
      <c r="AX73" s="621">
        <v>22893.28193782139</v>
      </c>
      <c r="AY73" s="621">
        <v>51398.135232329892</v>
      </c>
      <c r="AZ73" s="621">
        <v>349.43349418383792</v>
      </c>
      <c r="BA73" s="621">
        <v>4.798</v>
      </c>
      <c r="BB73" s="621">
        <v>354.23149418383792</v>
      </c>
      <c r="BC73" s="621">
        <v>94810.199447265622</v>
      </c>
      <c r="BD73" s="621">
        <v>32306.647391845705</v>
      </c>
      <c r="BE73" s="621">
        <v>127116.84683911131</v>
      </c>
    </row>
    <row r="74" spans="1:57" s="89" customFormat="1">
      <c r="A74" s="988"/>
      <c r="B74" s="452" t="s">
        <v>595</v>
      </c>
      <c r="C74" s="74"/>
      <c r="D74" s="369"/>
      <c r="E74" s="369"/>
      <c r="F74" s="369">
        <f t="shared" si="16"/>
        <v>26428.520678707446</v>
      </c>
      <c r="G74" s="369"/>
      <c r="H74" s="369">
        <v>606.35607812499995</v>
      </c>
      <c r="I74" s="369">
        <f>G74+H74</f>
        <v>606.35607812499995</v>
      </c>
      <c r="J74" s="369">
        <v>0</v>
      </c>
      <c r="K74" s="369">
        <v>266.61464007568361</v>
      </c>
      <c r="L74" s="369">
        <f>J74+K74</f>
        <v>266.61464007568361</v>
      </c>
      <c r="M74" s="369">
        <v>0</v>
      </c>
      <c r="N74" s="369">
        <v>7454.7839453124998</v>
      </c>
      <c r="O74" s="369">
        <f>M74+N74</f>
        <v>7454.7839453124998</v>
      </c>
      <c r="P74" s="369">
        <v>0</v>
      </c>
      <c r="Q74" s="369">
        <v>0</v>
      </c>
      <c r="R74" s="369">
        <f>P74+Q74</f>
        <v>0</v>
      </c>
      <c r="S74" s="369">
        <v>24.40383190917969</v>
      </c>
      <c r="T74" s="369">
        <v>2539.4155449218747</v>
      </c>
      <c r="U74" s="369">
        <f>S74+T74</f>
        <v>2563.8193768310543</v>
      </c>
      <c r="V74" s="369">
        <v>2795.6726799999997</v>
      </c>
      <c r="W74" s="369">
        <v>12315.5263843886</v>
      </c>
      <c r="X74" s="369">
        <f>V74+W74</f>
        <v>15111.1990643886</v>
      </c>
      <c r="Y74" s="369">
        <v>0</v>
      </c>
      <c r="Z74" s="369">
        <v>0</v>
      </c>
      <c r="AA74" s="369">
        <f>Y74+Z74</f>
        <v>0</v>
      </c>
      <c r="AB74" s="369">
        <v>425.74757397460934</v>
      </c>
      <c r="AC74" s="369">
        <v>0</v>
      </c>
      <c r="AD74" s="369">
        <f>AB74+AC74</f>
        <v>425.74757397460934</v>
      </c>
      <c r="AE74" s="101">
        <f t="shared" si="17"/>
        <v>3680.1670834960937</v>
      </c>
      <c r="AF74" s="101">
        <f t="shared" si="17"/>
        <v>21880.296701734544</v>
      </c>
      <c r="AG74" s="101">
        <f t="shared" si="17"/>
        <v>25560.463785230633</v>
      </c>
      <c r="AH74" s="101">
        <v>0</v>
      </c>
      <c r="AI74" s="101">
        <v>650.24085546875006</v>
      </c>
      <c r="AJ74" s="101">
        <v>650.24085546875006</v>
      </c>
      <c r="AK74" s="101">
        <v>0</v>
      </c>
      <c r="AL74" s="101">
        <v>0</v>
      </c>
      <c r="AM74" s="101">
        <v>0</v>
      </c>
      <c r="AN74" s="101">
        <v>0</v>
      </c>
      <c r="AO74" s="101">
        <v>7468.9368046875006</v>
      </c>
      <c r="AP74" s="101">
        <v>7468.9368046875006</v>
      </c>
      <c r="AQ74" s="101">
        <v>0</v>
      </c>
      <c r="AR74" s="101">
        <v>0</v>
      </c>
      <c r="AS74" s="101">
        <v>0</v>
      </c>
      <c r="AT74" s="101">
        <v>136.56816357421877</v>
      </c>
      <c r="AU74" s="101">
        <v>2648.3081406249999</v>
      </c>
      <c r="AV74" s="101">
        <v>2784.8763041992188</v>
      </c>
      <c r="AW74" s="101">
        <v>2940.2628720703124</v>
      </c>
      <c r="AX74" s="101">
        <v>11112.810900953293</v>
      </c>
      <c r="AY74" s="101">
        <v>14053.073773023605</v>
      </c>
      <c r="AZ74" s="101">
        <v>0</v>
      </c>
      <c r="BA74" s="101">
        <v>0</v>
      </c>
      <c r="BB74" s="101">
        <v>0</v>
      </c>
      <c r="BC74" s="101">
        <v>603.3360478515624</v>
      </c>
      <c r="BD74" s="101">
        <v>0</v>
      </c>
      <c r="BE74" s="101">
        <v>603.3360478515624</v>
      </c>
    </row>
    <row r="75" spans="1:57" s="89" customFormat="1" outlineLevel="1">
      <c r="A75" s="988"/>
      <c r="B75" s="619" t="s">
        <v>499</v>
      </c>
      <c r="C75" s="989" t="s">
        <v>278</v>
      </c>
      <c r="D75" s="620">
        <f t="shared" si="16"/>
        <v>52735.072640075312</v>
      </c>
      <c r="E75" s="620">
        <f t="shared" si="16"/>
        <v>27095.741332338112</v>
      </c>
      <c r="F75" s="620">
        <f t="shared" si="16"/>
        <v>79830.813972413423</v>
      </c>
      <c r="G75" s="620">
        <v>0</v>
      </c>
      <c r="H75" s="620">
        <v>606.35607812499995</v>
      </c>
      <c r="I75" s="620">
        <f>G75+H75</f>
        <v>606.35607812499995</v>
      </c>
      <c r="J75" s="620">
        <v>0</v>
      </c>
      <c r="K75" s="620">
        <v>266.61464007568361</v>
      </c>
      <c r="L75" s="620">
        <f>J75+K75</f>
        <v>266.61464007568361</v>
      </c>
      <c r="M75" s="620">
        <v>0</v>
      </c>
      <c r="N75" s="620">
        <v>0</v>
      </c>
      <c r="O75" s="620">
        <f>M75+N75</f>
        <v>0</v>
      </c>
      <c r="P75" s="620">
        <v>0</v>
      </c>
      <c r="Q75" s="620">
        <v>0</v>
      </c>
      <c r="R75" s="620">
        <f>P75+Q75</f>
        <v>0</v>
      </c>
      <c r="S75" s="620">
        <v>0</v>
      </c>
      <c r="T75" s="620">
        <v>1930.346879760742</v>
      </c>
      <c r="U75" s="620">
        <f>S75+T75</f>
        <v>1930.346879760742</v>
      </c>
      <c r="V75" s="620">
        <v>10164.311471129999</v>
      </c>
      <c r="W75" s="620">
        <v>15027.1950015886</v>
      </c>
      <c r="X75" s="620">
        <f>V75+W75</f>
        <v>25191.506472718596</v>
      </c>
      <c r="Y75" s="620">
        <v>0</v>
      </c>
      <c r="Z75" s="620">
        <v>0</v>
      </c>
      <c r="AA75" s="620">
        <f>Y75+Z75</f>
        <v>0</v>
      </c>
      <c r="AB75" s="620">
        <v>42570.761168945312</v>
      </c>
      <c r="AC75" s="620">
        <v>9265.2287327880858</v>
      </c>
      <c r="AD75" s="620">
        <f>AB75+AC75</f>
        <v>51835.989901733396</v>
      </c>
      <c r="AE75" s="621">
        <f t="shared" si="17"/>
        <v>55857.006886596682</v>
      </c>
      <c r="AF75" s="621">
        <f t="shared" si="17"/>
        <v>30879.205538404465</v>
      </c>
      <c r="AG75" s="621">
        <f t="shared" si="17"/>
        <v>86736.21242500114</v>
      </c>
      <c r="AH75" s="621">
        <v>0</v>
      </c>
      <c r="AI75" s="621">
        <v>650.24085546875006</v>
      </c>
      <c r="AJ75" s="621">
        <v>650.24085546875006</v>
      </c>
      <c r="AK75" s="621">
        <v>0</v>
      </c>
      <c r="AL75" s="621">
        <v>0</v>
      </c>
      <c r="AM75" s="621">
        <v>0</v>
      </c>
      <c r="AN75" s="621">
        <v>0</v>
      </c>
      <c r="AO75" s="621">
        <v>0</v>
      </c>
      <c r="AP75" s="621">
        <v>0</v>
      </c>
      <c r="AQ75" s="621">
        <v>0</v>
      </c>
      <c r="AR75" s="621">
        <v>0</v>
      </c>
      <c r="AS75" s="621">
        <v>0</v>
      </c>
      <c r="AT75" s="621">
        <v>0</v>
      </c>
      <c r="AU75" s="621">
        <v>2415.6030034179694</v>
      </c>
      <c r="AV75" s="621">
        <v>2415.6030034179694</v>
      </c>
      <c r="AW75" s="621">
        <v>9626.1263201904294</v>
      </c>
      <c r="AX75" s="621">
        <v>15294.55404475212</v>
      </c>
      <c r="AY75" s="621">
        <v>24920.680364942549</v>
      </c>
      <c r="AZ75" s="621">
        <v>0</v>
      </c>
      <c r="BA75" s="621">
        <v>0</v>
      </c>
      <c r="BB75" s="621">
        <v>0</v>
      </c>
      <c r="BC75" s="621">
        <v>46230.880566406253</v>
      </c>
      <c r="BD75" s="621">
        <v>12518.807634765626</v>
      </c>
      <c r="BE75" s="621">
        <v>58749.688201171877</v>
      </c>
    </row>
    <row r="76" spans="1:57" s="89" customFormat="1" outlineLevel="1">
      <c r="A76" s="988"/>
      <c r="B76" s="619" t="s">
        <v>500</v>
      </c>
      <c r="C76" s="989"/>
      <c r="D76" s="620">
        <f t="shared" si="16"/>
        <v>1243.3694113730467</v>
      </c>
      <c r="E76" s="620">
        <f t="shared" si="16"/>
        <v>6807.4596300837493</v>
      </c>
      <c r="F76" s="620">
        <f t="shared" si="16"/>
        <v>8050.8290414567964</v>
      </c>
      <c r="G76" s="620">
        <v>0</v>
      </c>
      <c r="H76" s="620">
        <v>0</v>
      </c>
      <c r="I76" s="620">
        <f t="shared" ref="I76:I79" si="26">G76+H76</f>
        <v>0</v>
      </c>
      <c r="J76" s="620">
        <v>0</v>
      </c>
      <c r="K76" s="620">
        <v>0</v>
      </c>
      <c r="L76" s="620">
        <f t="shared" ref="L76:L79" si="27">J76+K76</f>
        <v>0</v>
      </c>
      <c r="M76" s="620">
        <v>0</v>
      </c>
      <c r="N76" s="620">
        <v>2396.7360468749998</v>
      </c>
      <c r="O76" s="620">
        <f t="shared" ref="O76:O79" si="28">M76+N76</f>
        <v>2396.7360468749998</v>
      </c>
      <c r="P76" s="620">
        <v>0</v>
      </c>
      <c r="Q76" s="620">
        <v>0</v>
      </c>
      <c r="R76" s="620">
        <f t="shared" ref="R76:R79" si="29">P76+Q76</f>
        <v>0</v>
      </c>
      <c r="S76" s="620">
        <v>0</v>
      </c>
      <c r="T76" s="620">
        <v>277.48726171875001</v>
      </c>
      <c r="U76" s="620">
        <f t="shared" ref="U76:U79" si="30">S76+T76</f>
        <v>277.48726171875001</v>
      </c>
      <c r="V76" s="620">
        <v>60.269853999999995</v>
      </c>
      <c r="W76" s="620">
        <v>2871.7963214900001</v>
      </c>
      <c r="X76" s="620">
        <f t="shared" ref="X76:X79" si="31">V76+W76</f>
        <v>2932.0661754900002</v>
      </c>
      <c r="Y76" s="620">
        <v>0</v>
      </c>
      <c r="Z76" s="620">
        <v>0</v>
      </c>
      <c r="AA76" s="620">
        <f t="shared" ref="AA76:AA79" si="32">Y76+Z76</f>
        <v>0</v>
      </c>
      <c r="AB76" s="620">
        <v>1183.0995573730468</v>
      </c>
      <c r="AC76" s="620">
        <v>1261.44</v>
      </c>
      <c r="AD76" s="620">
        <f t="shared" ref="AD76:AD79" si="33">AB76+AC76</f>
        <v>2444.5395573730466</v>
      </c>
      <c r="AE76" s="621">
        <f t="shared" si="17"/>
        <v>756.24587817382815</v>
      </c>
      <c r="AF76" s="621">
        <f t="shared" si="17"/>
        <v>6556.9738298339844</v>
      </c>
      <c r="AG76" s="621">
        <f t="shared" si="17"/>
        <v>7313.2197080078131</v>
      </c>
      <c r="AH76" s="621">
        <v>0</v>
      </c>
      <c r="AI76" s="621">
        <v>0</v>
      </c>
      <c r="AJ76" s="621">
        <v>0</v>
      </c>
      <c r="AK76" s="621">
        <v>0</v>
      </c>
      <c r="AL76" s="621">
        <v>0</v>
      </c>
      <c r="AM76" s="621">
        <v>0</v>
      </c>
      <c r="AN76" s="621">
        <v>0</v>
      </c>
      <c r="AO76" s="621">
        <v>2403.3024375</v>
      </c>
      <c r="AP76" s="621">
        <v>2403.3024375</v>
      </c>
      <c r="AQ76" s="621">
        <v>0</v>
      </c>
      <c r="AR76" s="621">
        <v>0</v>
      </c>
      <c r="AS76" s="621">
        <v>0</v>
      </c>
      <c r="AT76" s="621">
        <v>0</v>
      </c>
      <c r="AU76" s="621">
        <v>0</v>
      </c>
      <c r="AV76" s="621">
        <v>0</v>
      </c>
      <c r="AW76" s="621">
        <v>0</v>
      </c>
      <c r="AX76" s="621">
        <v>2888.7753923339842</v>
      </c>
      <c r="AY76" s="621">
        <v>2888.7753923339842</v>
      </c>
      <c r="AZ76" s="621">
        <v>0</v>
      </c>
      <c r="BA76" s="621">
        <v>0</v>
      </c>
      <c r="BB76" s="621">
        <v>0</v>
      </c>
      <c r="BC76" s="621">
        <v>756.24587817382815</v>
      </c>
      <c r="BD76" s="621">
        <v>1264.896</v>
      </c>
      <c r="BE76" s="621">
        <v>2021.141878173828</v>
      </c>
    </row>
    <row r="77" spans="1:57" s="89" customFormat="1" outlineLevel="1">
      <c r="A77" s="988"/>
      <c r="B77" s="619" t="s">
        <v>501</v>
      </c>
      <c r="C77" s="989"/>
      <c r="D77" s="620">
        <f t="shared" si="16"/>
        <v>10.849043300000002</v>
      </c>
      <c r="E77" s="620">
        <f t="shared" si="16"/>
        <v>0</v>
      </c>
      <c r="F77" s="620">
        <f t="shared" si="16"/>
        <v>10.849043300000002</v>
      </c>
      <c r="G77" s="620">
        <v>0</v>
      </c>
      <c r="H77" s="620">
        <v>0</v>
      </c>
      <c r="I77" s="620">
        <f t="shared" si="26"/>
        <v>0</v>
      </c>
      <c r="J77" s="620">
        <v>0</v>
      </c>
      <c r="K77" s="620">
        <v>0</v>
      </c>
      <c r="L77" s="620">
        <f t="shared" si="27"/>
        <v>0</v>
      </c>
      <c r="M77" s="620">
        <v>0</v>
      </c>
      <c r="N77" s="620">
        <v>0</v>
      </c>
      <c r="O77" s="620">
        <f t="shared" si="28"/>
        <v>0</v>
      </c>
      <c r="P77" s="620">
        <v>0</v>
      </c>
      <c r="Q77" s="620">
        <v>0</v>
      </c>
      <c r="R77" s="620">
        <f t="shared" si="29"/>
        <v>0</v>
      </c>
      <c r="S77" s="620"/>
      <c r="T77" s="620"/>
      <c r="U77" s="620">
        <f t="shared" si="30"/>
        <v>0</v>
      </c>
      <c r="V77" s="620">
        <v>0</v>
      </c>
      <c r="W77" s="620">
        <v>0</v>
      </c>
      <c r="X77" s="620">
        <f t="shared" si="31"/>
        <v>0</v>
      </c>
      <c r="Y77" s="620">
        <v>10.849043300000002</v>
      </c>
      <c r="Z77" s="620">
        <v>0</v>
      </c>
      <c r="AA77" s="620">
        <f t="shared" si="32"/>
        <v>10.849043300000002</v>
      </c>
      <c r="AB77" s="620"/>
      <c r="AC77" s="620"/>
      <c r="AD77" s="620">
        <f t="shared" si="33"/>
        <v>0</v>
      </c>
      <c r="AE77" s="621">
        <f t="shared" si="17"/>
        <v>0</v>
      </c>
      <c r="AF77" s="621">
        <f t="shared" si="17"/>
        <v>10.068273745593201</v>
      </c>
      <c r="AG77" s="621">
        <f t="shared" si="17"/>
        <v>10.068273745593201</v>
      </c>
      <c r="AH77" s="621">
        <v>0</v>
      </c>
      <c r="AI77" s="621">
        <v>0</v>
      </c>
      <c r="AJ77" s="621">
        <v>0</v>
      </c>
      <c r="AK77" s="621">
        <v>0</v>
      </c>
      <c r="AL77" s="621">
        <v>0</v>
      </c>
      <c r="AM77" s="621"/>
      <c r="AN77" s="621">
        <v>0</v>
      </c>
      <c r="AO77" s="621">
        <v>0</v>
      </c>
      <c r="AP77" s="621">
        <v>0</v>
      </c>
      <c r="AQ77" s="621">
        <v>0</v>
      </c>
      <c r="AR77" s="621">
        <v>0</v>
      </c>
      <c r="AS77" s="621">
        <v>0</v>
      </c>
      <c r="AT77" s="621"/>
      <c r="AU77" s="621"/>
      <c r="AV77" s="621">
        <v>0</v>
      </c>
      <c r="AW77" s="621"/>
      <c r="AX77" s="621"/>
      <c r="AY77" s="621"/>
      <c r="AZ77" s="621">
        <v>0</v>
      </c>
      <c r="BA77" s="621">
        <v>10.068273745593201</v>
      </c>
      <c r="BB77" s="621">
        <v>10.068273745593201</v>
      </c>
      <c r="BC77" s="621"/>
      <c r="BD77" s="621"/>
      <c r="BE77" s="621"/>
    </row>
    <row r="78" spans="1:57" s="89" customFormat="1" outlineLevel="1">
      <c r="A78" s="988"/>
      <c r="B78" s="619" t="s">
        <v>502</v>
      </c>
      <c r="C78" s="989"/>
      <c r="D78" s="620">
        <f t="shared" si="16"/>
        <v>338.251405883789</v>
      </c>
      <c r="E78" s="620">
        <f t="shared" si="16"/>
        <v>50555.064607292188</v>
      </c>
      <c r="F78" s="620">
        <f t="shared" si="16"/>
        <v>50893.316013175972</v>
      </c>
      <c r="G78" s="620">
        <v>0</v>
      </c>
      <c r="H78" s="620">
        <v>0</v>
      </c>
      <c r="I78" s="620">
        <f t="shared" si="26"/>
        <v>0</v>
      </c>
      <c r="J78" s="620">
        <v>0</v>
      </c>
      <c r="K78" s="620">
        <v>20804.877624999997</v>
      </c>
      <c r="L78" s="620">
        <f t="shared" si="27"/>
        <v>20804.877624999997</v>
      </c>
      <c r="M78" s="620">
        <v>0</v>
      </c>
      <c r="N78" s="620">
        <v>20390.087059570313</v>
      </c>
      <c r="O78" s="620">
        <f t="shared" si="28"/>
        <v>20390.087059570313</v>
      </c>
      <c r="P78" s="620">
        <v>0</v>
      </c>
      <c r="Q78" s="620">
        <v>0</v>
      </c>
      <c r="R78" s="620">
        <f t="shared" si="29"/>
        <v>0</v>
      </c>
      <c r="S78" s="620">
        <v>24.40383190917969</v>
      </c>
      <c r="T78" s="620">
        <v>2539.4155449218747</v>
      </c>
      <c r="U78" s="620">
        <f t="shared" si="30"/>
        <v>2563.8193768310543</v>
      </c>
      <c r="V78" s="620">
        <v>0</v>
      </c>
      <c r="W78" s="620">
        <v>6744.4283778000008</v>
      </c>
      <c r="X78" s="620">
        <f t="shared" si="31"/>
        <v>6744.4283778000008</v>
      </c>
      <c r="Y78" s="620">
        <v>0</v>
      </c>
      <c r="Z78" s="620">
        <v>0</v>
      </c>
      <c r="AA78" s="620">
        <f t="shared" si="32"/>
        <v>0</v>
      </c>
      <c r="AB78" s="620">
        <v>313.8475739746093</v>
      </c>
      <c r="AC78" s="620">
        <v>76.255999999999986</v>
      </c>
      <c r="AD78" s="620">
        <f t="shared" si="33"/>
        <v>390.10357397460928</v>
      </c>
      <c r="AE78" s="621">
        <f t="shared" si="17"/>
        <v>628.00421142578125</v>
      </c>
      <c r="AF78" s="621">
        <f t="shared" si="17"/>
        <v>27568.809825683591</v>
      </c>
      <c r="AG78" s="621">
        <f t="shared" si="17"/>
        <v>28196.814037109376</v>
      </c>
      <c r="AH78" s="621">
        <v>0</v>
      </c>
      <c r="AI78" s="621">
        <v>0</v>
      </c>
      <c r="AJ78" s="621">
        <v>0</v>
      </c>
      <c r="AK78" s="621">
        <v>0</v>
      </c>
      <c r="AL78" s="621">
        <v>0</v>
      </c>
      <c r="AM78" s="621"/>
      <c r="AN78" s="621">
        <v>0</v>
      </c>
      <c r="AO78" s="621">
        <v>21584.892560058594</v>
      </c>
      <c r="AP78" s="621">
        <v>21584.892560058594</v>
      </c>
      <c r="AQ78" s="621">
        <v>0</v>
      </c>
      <c r="AR78" s="621">
        <v>0</v>
      </c>
      <c r="AS78" s="621">
        <v>0</v>
      </c>
      <c r="AT78" s="621">
        <v>136.56816357421877</v>
      </c>
      <c r="AU78" s="621">
        <v>2648.3081406249999</v>
      </c>
      <c r="AV78" s="621">
        <v>2784.8763041992188</v>
      </c>
      <c r="AW78" s="621">
        <v>0</v>
      </c>
      <c r="AX78" s="621">
        <v>3227.0791250000002</v>
      </c>
      <c r="AY78" s="621">
        <v>3227.0791250000002</v>
      </c>
      <c r="AZ78" s="621">
        <v>0</v>
      </c>
      <c r="BA78" s="621">
        <v>0</v>
      </c>
      <c r="BB78" s="621">
        <v>0</v>
      </c>
      <c r="BC78" s="621">
        <v>491.43604785156253</v>
      </c>
      <c r="BD78" s="621">
        <v>108.53000000000002</v>
      </c>
      <c r="BE78" s="621">
        <v>599.96604785156251</v>
      </c>
    </row>
    <row r="79" spans="1:57" s="89" customFormat="1">
      <c r="A79" s="988"/>
      <c r="B79" s="619" t="s">
        <v>596</v>
      </c>
      <c r="C79" s="989"/>
      <c r="D79" s="620">
        <f t="shared" si="16"/>
        <v>54327.542500632138</v>
      </c>
      <c r="E79" s="620">
        <f t="shared" si="16"/>
        <v>84458.265569714044</v>
      </c>
      <c r="F79" s="620">
        <f t="shared" si="16"/>
        <v>138785.80807034619</v>
      </c>
      <c r="G79" s="620">
        <f>SUM(G75:G78)</f>
        <v>0</v>
      </c>
      <c r="H79" s="620">
        <f>SUM(H75:H78)</f>
        <v>606.35607812499995</v>
      </c>
      <c r="I79" s="620">
        <f t="shared" si="26"/>
        <v>606.35607812499995</v>
      </c>
      <c r="J79" s="620">
        <f>SUM(J75:J78)</f>
        <v>0</v>
      </c>
      <c r="K79" s="620">
        <f>SUM(K75:K78)</f>
        <v>21071.492265075682</v>
      </c>
      <c r="L79" s="620">
        <f t="shared" si="27"/>
        <v>21071.492265075682</v>
      </c>
      <c r="M79" s="620">
        <f>SUM(M75:M78)</f>
        <v>0</v>
      </c>
      <c r="N79" s="620">
        <f>SUM(N75:N78)</f>
        <v>22786.823106445314</v>
      </c>
      <c r="O79" s="620">
        <f t="shared" si="28"/>
        <v>22786.823106445314</v>
      </c>
      <c r="P79" s="620">
        <v>0</v>
      </c>
      <c r="Q79" s="620">
        <v>0</v>
      </c>
      <c r="R79" s="620">
        <f t="shared" si="29"/>
        <v>0</v>
      </c>
      <c r="S79" s="620">
        <f>SUM(S75:S78)</f>
        <v>24.40383190917969</v>
      </c>
      <c r="T79" s="620">
        <f>SUM(T75:T78)</f>
        <v>4747.2496864013665</v>
      </c>
      <c r="U79" s="620">
        <f t="shared" si="30"/>
        <v>4771.6535183105461</v>
      </c>
      <c r="V79" s="620">
        <f>SUM(V75:V78)</f>
        <v>10224.581325129999</v>
      </c>
      <c r="W79" s="620">
        <f>SUM(W75:W78)</f>
        <v>24643.4197008786</v>
      </c>
      <c r="X79" s="620">
        <f t="shared" si="31"/>
        <v>34868.001026008598</v>
      </c>
      <c r="Y79" s="620">
        <f>SUM(Y75:Y78)</f>
        <v>10.849043300000002</v>
      </c>
      <c r="Z79" s="620">
        <f>SUM(Z75:Z78)</f>
        <v>0</v>
      </c>
      <c r="AA79" s="620">
        <f t="shared" si="32"/>
        <v>10.849043300000002</v>
      </c>
      <c r="AB79" s="620">
        <f>SUM(AB75:AB78)</f>
        <v>44067.708300292965</v>
      </c>
      <c r="AC79" s="620">
        <f>SUM(AC75:AC78)</f>
        <v>10602.924732788086</v>
      </c>
      <c r="AD79" s="620">
        <f t="shared" si="33"/>
        <v>54670.633033081052</v>
      </c>
      <c r="AE79" s="621">
        <f t="shared" si="17"/>
        <v>57241.256976196295</v>
      </c>
      <c r="AF79" s="621">
        <f t="shared" si="17"/>
        <v>65015.057467667633</v>
      </c>
      <c r="AG79" s="621">
        <f t="shared" si="17"/>
        <v>122256.31444386393</v>
      </c>
      <c r="AH79" s="621">
        <v>0</v>
      </c>
      <c r="AI79" s="621">
        <v>650.24085546875006</v>
      </c>
      <c r="AJ79" s="621">
        <v>650.24085546875006</v>
      </c>
      <c r="AK79" s="621">
        <v>0</v>
      </c>
      <c r="AL79" s="621">
        <v>0</v>
      </c>
      <c r="AM79" s="621">
        <v>0</v>
      </c>
      <c r="AN79" s="621">
        <v>0</v>
      </c>
      <c r="AO79" s="621">
        <v>23988.194997558592</v>
      </c>
      <c r="AP79" s="621">
        <v>23988.194997558592</v>
      </c>
      <c r="AQ79" s="621">
        <v>0</v>
      </c>
      <c r="AR79" s="621">
        <v>0</v>
      </c>
      <c r="AS79" s="621">
        <v>0</v>
      </c>
      <c r="AT79" s="621">
        <v>136.56816357421877</v>
      </c>
      <c r="AU79" s="621">
        <v>5063.9111440429697</v>
      </c>
      <c r="AV79" s="621">
        <v>5200.4793076171882</v>
      </c>
      <c r="AW79" s="621">
        <v>9626.1263201904294</v>
      </c>
      <c r="AX79" s="621">
        <v>21410.408562086104</v>
      </c>
      <c r="AY79" s="621">
        <v>31036.534882276534</v>
      </c>
      <c r="AZ79" s="621">
        <v>0</v>
      </c>
      <c r="BA79" s="621">
        <v>10.068273745593201</v>
      </c>
      <c r="BB79" s="621">
        <v>10.068273745593201</v>
      </c>
      <c r="BC79" s="621">
        <v>47478.562492431643</v>
      </c>
      <c r="BD79" s="621">
        <v>13892.233634765627</v>
      </c>
      <c r="BE79" s="621">
        <v>61370.796127197267</v>
      </c>
    </row>
    <row r="80" spans="1:57" s="89" customFormat="1">
      <c r="A80" s="988"/>
      <c r="B80" s="67" t="s">
        <v>597</v>
      </c>
      <c r="C80" s="74"/>
      <c r="D80" s="370"/>
      <c r="E80" s="370"/>
      <c r="F80" s="369">
        <f>O80+L80+I80+R80+U80+X80+AD80+AA80</f>
        <v>171007.42707045289</v>
      </c>
      <c r="G80" s="369"/>
      <c r="H80" s="369"/>
      <c r="I80" s="369">
        <v>8906.1156080322271</v>
      </c>
      <c r="J80" s="369"/>
      <c r="K80" s="369"/>
      <c r="L80" s="369">
        <v>3803.5522202148445</v>
      </c>
      <c r="M80" s="369"/>
      <c r="N80" s="369"/>
      <c r="O80" s="369">
        <v>54041.263447021483</v>
      </c>
      <c r="P80" s="369"/>
      <c r="Q80" s="369"/>
      <c r="R80" s="369">
        <v>6996.2370500899115</v>
      </c>
      <c r="S80" s="369"/>
      <c r="T80" s="369"/>
      <c r="U80" s="369">
        <v>10932.209554021836</v>
      </c>
      <c r="V80" s="369"/>
      <c r="W80" s="369"/>
      <c r="X80" s="369">
        <v>26143.966606610004</v>
      </c>
      <c r="Y80" s="369"/>
      <c r="Z80" s="369"/>
      <c r="AA80" s="369">
        <v>320.78532694</v>
      </c>
      <c r="AB80" s="369"/>
      <c r="AC80" s="369"/>
      <c r="AD80" s="369">
        <v>59863.297257522587</v>
      </c>
      <c r="AE80" s="67"/>
      <c r="AF80" s="67"/>
      <c r="AG80" s="102">
        <f>AP80+AM80+AJ80+AS80+AV80+AY80+BE80+BB80</f>
        <v>179445.55498240661</v>
      </c>
      <c r="AH80" s="102"/>
      <c r="AI80" s="102"/>
      <c r="AJ80" s="102">
        <v>7780.2850647583009</v>
      </c>
      <c r="AK80" s="102"/>
      <c r="AL80" s="102"/>
      <c r="AM80" s="102">
        <v>21599.670827514645</v>
      </c>
      <c r="AN80" s="102"/>
      <c r="AO80" s="102"/>
      <c r="AP80" s="102">
        <v>52051.807118896482</v>
      </c>
      <c r="AQ80" s="102"/>
      <c r="AR80" s="102"/>
      <c r="AS80" s="102">
        <v>7904.5868813007628</v>
      </c>
      <c r="AT80" s="102"/>
      <c r="AU80" s="102"/>
      <c r="AV80" s="102">
        <v>4331.4738487548839</v>
      </c>
      <c r="AW80" s="102"/>
      <c r="AX80" s="102"/>
      <c r="AY80" s="102">
        <v>26579.966173576831</v>
      </c>
      <c r="AZ80" s="102"/>
      <c r="BA80" s="102"/>
      <c r="BB80" s="102">
        <v>327.79905772082526</v>
      </c>
      <c r="BC80" s="102"/>
      <c r="BD80" s="102"/>
      <c r="BE80" s="102">
        <v>58869.966009883887</v>
      </c>
    </row>
    <row r="81" spans="1:57" s="89" customFormat="1">
      <c r="A81" s="988"/>
      <c r="B81" s="622" t="s">
        <v>598</v>
      </c>
      <c r="C81" s="989" t="s">
        <v>278</v>
      </c>
      <c r="D81" s="620"/>
      <c r="E81" s="620"/>
      <c r="F81" s="620">
        <f>O81+L81+I81+R81+U81+X81+AD81+AA81</f>
        <v>437620.01803323714</v>
      </c>
      <c r="G81" s="620"/>
      <c r="H81" s="620"/>
      <c r="I81" s="620">
        <v>13226.59546875</v>
      </c>
      <c r="J81" s="620"/>
      <c r="K81" s="620"/>
      <c r="L81" s="620">
        <v>73966.720730692105</v>
      </c>
      <c r="M81" s="620"/>
      <c r="N81" s="620"/>
      <c r="O81" s="620">
        <v>166736.10938962709</v>
      </c>
      <c r="P81" s="620"/>
      <c r="Q81" s="620"/>
      <c r="R81" s="620">
        <v>42627.545635695889</v>
      </c>
      <c r="S81" s="620"/>
      <c r="T81" s="620"/>
      <c r="U81" s="620">
        <v>36725.593064995766</v>
      </c>
      <c r="V81" s="620"/>
      <c r="W81" s="620"/>
      <c r="X81" s="620">
        <v>61243.843420000012</v>
      </c>
      <c r="Y81" s="620"/>
      <c r="Z81" s="620"/>
      <c r="AA81" s="620">
        <v>112.85986869999999</v>
      </c>
      <c r="AB81" s="620"/>
      <c r="AC81" s="620"/>
      <c r="AD81" s="620">
        <v>42980.750454776316</v>
      </c>
      <c r="AE81" s="621"/>
      <c r="AF81" s="621"/>
      <c r="AG81" s="621">
        <f>AP81+AM81+AJ81+AS81+AV81+AY81+BE81+BB81</f>
        <v>365524.45760176517</v>
      </c>
      <c r="AH81" s="621"/>
      <c r="AI81" s="621"/>
      <c r="AJ81" s="621">
        <v>55600.197939453123</v>
      </c>
      <c r="AK81" s="621"/>
      <c r="AL81" s="621"/>
      <c r="AM81" s="621">
        <v>9575.2867980346673</v>
      </c>
      <c r="AN81" s="621"/>
      <c r="AO81" s="621"/>
      <c r="AP81" s="621">
        <v>150150.02700026336</v>
      </c>
      <c r="AQ81" s="621"/>
      <c r="AR81" s="621"/>
      <c r="AS81" s="621">
        <v>40785.433224644927</v>
      </c>
      <c r="AT81" s="621"/>
      <c r="AU81" s="621"/>
      <c r="AV81" s="621">
        <v>2492.2874711914064</v>
      </c>
      <c r="AW81" s="621"/>
      <c r="AX81" s="621"/>
      <c r="AY81" s="621">
        <v>56958.373782226561</v>
      </c>
      <c r="AZ81" s="621"/>
      <c r="BA81" s="621"/>
      <c r="BB81" s="621">
        <v>101.2562843847449</v>
      </c>
      <c r="BC81" s="621"/>
      <c r="BD81" s="621"/>
      <c r="BE81" s="621">
        <v>49861.595101566316</v>
      </c>
    </row>
    <row r="82" spans="1:57" s="89" customFormat="1">
      <c r="A82" s="988"/>
      <c r="B82" s="622" t="s">
        <v>599</v>
      </c>
      <c r="C82" s="989"/>
      <c r="D82" s="620"/>
      <c r="E82" s="620"/>
      <c r="F82" s="620">
        <f>O82+L82+I82+R82+U82+X82+AD82+AA82</f>
        <v>744656.65323663712</v>
      </c>
      <c r="G82" s="620"/>
      <c r="H82" s="620"/>
      <c r="I82" s="620">
        <v>22537.095430314064</v>
      </c>
      <c r="J82" s="620"/>
      <c r="K82" s="620"/>
      <c r="L82" s="620">
        <v>96659.188711364739</v>
      </c>
      <c r="M82" s="620"/>
      <c r="N82" s="620"/>
      <c r="O82" s="620">
        <v>232676.73839001465</v>
      </c>
      <c r="P82" s="620"/>
      <c r="Q82" s="620"/>
      <c r="R82" s="620">
        <v>49623.781830078122</v>
      </c>
      <c r="S82" s="620"/>
      <c r="T82" s="620"/>
      <c r="U82" s="620">
        <v>57356.31966599408</v>
      </c>
      <c r="V82" s="620"/>
      <c r="W82" s="620"/>
      <c r="X82" s="620">
        <v>142374.42946217998</v>
      </c>
      <c r="Y82" s="620"/>
      <c r="Z82" s="620"/>
      <c r="AA82" s="620">
        <v>433.64519883999998</v>
      </c>
      <c r="AB82" s="620"/>
      <c r="AC82" s="620"/>
      <c r="AD82" s="620">
        <v>142995.45454785155</v>
      </c>
      <c r="AE82" s="621"/>
      <c r="AF82" s="621"/>
      <c r="AG82" s="621">
        <f>AP82+AM82+AJ82+AS82+AV82+AY82+BE82+BB82</f>
        <v>661613.96844581736</v>
      </c>
      <c r="AH82" s="621"/>
      <c r="AI82" s="621"/>
      <c r="AJ82" s="621">
        <v>63399.390202270508</v>
      </c>
      <c r="AK82" s="621"/>
      <c r="AL82" s="621"/>
      <c r="AM82" s="621">
        <v>29778.836549224852</v>
      </c>
      <c r="AN82" s="621"/>
      <c r="AO82" s="621"/>
      <c r="AP82" s="621">
        <v>211806.23600438691</v>
      </c>
      <c r="AQ82" s="621"/>
      <c r="AR82" s="621"/>
      <c r="AS82" s="621">
        <v>48690.019431105451</v>
      </c>
      <c r="AT82" s="621"/>
      <c r="AU82" s="621"/>
      <c r="AV82" s="621">
        <v>6965.9849512661694</v>
      </c>
      <c r="AW82" s="621"/>
      <c r="AX82" s="621"/>
      <c r="AY82" s="621">
        <v>137189.24308496094</v>
      </c>
      <c r="AZ82" s="621"/>
      <c r="BA82" s="621"/>
      <c r="BB82" s="621">
        <v>429.05534210557011</v>
      </c>
      <c r="BC82" s="621"/>
      <c r="BD82" s="621"/>
      <c r="BE82" s="621">
        <v>163355.20288049697</v>
      </c>
    </row>
    <row r="83" spans="1:57" s="89" customFormat="1">
      <c r="A83" s="988"/>
      <c r="B83" s="622" t="s">
        <v>600</v>
      </c>
      <c r="C83" s="989"/>
      <c r="D83" s="620"/>
      <c r="E83" s="620"/>
      <c r="F83" s="620">
        <f>O83+L83+I83+R83+U83+X83+AD83+AA83</f>
        <v>-7647.7882617187506</v>
      </c>
      <c r="G83" s="620"/>
      <c r="H83" s="620"/>
      <c r="I83" s="620">
        <v>0</v>
      </c>
      <c r="J83" s="620"/>
      <c r="K83" s="620"/>
      <c r="L83" s="620">
        <v>0</v>
      </c>
      <c r="M83" s="620"/>
      <c r="N83" s="620"/>
      <c r="O83" s="620">
        <v>673.56299999999999</v>
      </c>
      <c r="P83" s="620"/>
      <c r="Q83" s="620"/>
      <c r="R83" s="620">
        <v>-6.4140117187500003</v>
      </c>
      <c r="S83" s="620"/>
      <c r="T83" s="620"/>
      <c r="U83" s="620">
        <v>520.53599999999994</v>
      </c>
      <c r="V83" s="620"/>
      <c r="W83" s="620"/>
      <c r="X83" s="620">
        <v>-3515.8679999999999</v>
      </c>
      <c r="Y83" s="620"/>
      <c r="Z83" s="620"/>
      <c r="AA83" s="620">
        <v>33.73075</v>
      </c>
      <c r="AB83" s="620"/>
      <c r="AC83" s="620"/>
      <c r="AD83" s="620">
        <v>-5353.3360000000002</v>
      </c>
      <c r="AE83" s="621"/>
      <c r="AF83" s="621"/>
      <c r="AG83" s="621">
        <f>AP83+AM83+AJ83+AS83+AV83+AY83+BE83+BB83</f>
        <v>13297.10731689453</v>
      </c>
      <c r="AH83" s="621"/>
      <c r="AI83" s="621"/>
      <c r="AJ83" s="621">
        <v>0</v>
      </c>
      <c r="AK83" s="621"/>
      <c r="AL83" s="621"/>
      <c r="AM83" s="621">
        <v>0</v>
      </c>
      <c r="AN83" s="621"/>
      <c r="AO83" s="621"/>
      <c r="AP83" s="621">
        <v>-143.095</v>
      </c>
      <c r="AQ83" s="621"/>
      <c r="AR83" s="621"/>
      <c r="AS83" s="621">
        <v>18.753379394531251</v>
      </c>
      <c r="AT83" s="621"/>
      <c r="AU83" s="621"/>
      <c r="AV83" s="621">
        <v>-235.26</v>
      </c>
      <c r="AW83" s="621"/>
      <c r="AX83" s="621"/>
      <c r="AY83" s="621">
        <v>7643.4379374999999</v>
      </c>
      <c r="AZ83" s="621"/>
      <c r="BA83" s="621"/>
      <c r="BB83" s="621">
        <v>0</v>
      </c>
      <c r="BC83" s="621"/>
      <c r="BD83" s="621"/>
      <c r="BE83" s="621">
        <v>6013.2709999999997</v>
      </c>
    </row>
    <row r="84" spans="1:57" s="90" customFormat="1" ht="64.5" customHeight="1">
      <c r="B84" s="990" t="s">
        <v>601</v>
      </c>
      <c r="C84" s="990"/>
      <c r="D84" s="990"/>
      <c r="E84" s="990"/>
      <c r="F84" s="990"/>
      <c r="G84" s="623"/>
      <c r="H84" s="623"/>
      <c r="I84" s="623"/>
      <c r="J84" s="623"/>
      <c r="K84" s="623"/>
      <c r="L84" s="623"/>
      <c r="M84" s="623"/>
      <c r="N84" s="623"/>
      <c r="O84" s="623"/>
      <c r="P84" s="623"/>
      <c r="Q84" s="623"/>
      <c r="R84" s="623"/>
      <c r="S84" s="623"/>
      <c r="T84" s="623"/>
      <c r="U84" s="623"/>
      <c r="V84" s="623"/>
      <c r="W84" s="623"/>
      <c r="X84" s="623"/>
      <c r="Y84" s="623"/>
      <c r="Z84" s="623"/>
      <c r="AA84" s="623"/>
      <c r="AB84" s="623"/>
    </row>
  </sheetData>
  <mergeCells count="1100">
    <mergeCell ref="AT67:AV67"/>
    <mergeCell ref="AW67:AY67"/>
    <mergeCell ref="AZ67:BB67"/>
    <mergeCell ref="BC67:BE67"/>
    <mergeCell ref="C69:C73"/>
    <mergeCell ref="C75:C79"/>
    <mergeCell ref="C81:C83"/>
    <mergeCell ref="B84:F84"/>
    <mergeCell ref="A67:A83"/>
    <mergeCell ref="B67:B68"/>
    <mergeCell ref="C67:C68"/>
    <mergeCell ref="D67:F67"/>
    <mergeCell ref="G67:I67"/>
    <mergeCell ref="J67:L67"/>
    <mergeCell ref="M67:O67"/>
    <mergeCell ref="P67:R67"/>
    <mergeCell ref="S67:U67"/>
    <mergeCell ref="V67:X67"/>
    <mergeCell ref="Y67:AA67"/>
    <mergeCell ref="AB67:AD67"/>
    <mergeCell ref="AE67:AG67"/>
    <mergeCell ref="AH67:AJ67"/>
    <mergeCell ref="AK67:AM67"/>
    <mergeCell ref="AN67:AP67"/>
    <mergeCell ref="AQ67:AS67"/>
    <mergeCell ref="BD61:BF61"/>
    <mergeCell ref="BH61:BJ61"/>
    <mergeCell ref="A65:C66"/>
    <mergeCell ref="D65:AD65"/>
    <mergeCell ref="AE65:BE65"/>
    <mergeCell ref="D66:F66"/>
    <mergeCell ref="G66:I66"/>
    <mergeCell ref="J66:L66"/>
    <mergeCell ref="M66:O66"/>
    <mergeCell ref="P66:R66"/>
    <mergeCell ref="S66:U66"/>
    <mergeCell ref="V66:X66"/>
    <mergeCell ref="Y66:AA66"/>
    <mergeCell ref="AB66:AD66"/>
    <mergeCell ref="AE66:AG66"/>
    <mergeCell ref="AH66:AJ66"/>
    <mergeCell ref="AK66:AM66"/>
    <mergeCell ref="AN66:AP66"/>
    <mergeCell ref="AQ66:AS66"/>
    <mergeCell ref="AT66:AV66"/>
    <mergeCell ref="AW66:AY66"/>
    <mergeCell ref="AZ66:BB66"/>
    <mergeCell ref="BC66:BE66"/>
    <mergeCell ref="D61:F61"/>
    <mergeCell ref="G61:I61"/>
    <mergeCell ref="J61:L61"/>
    <mergeCell ref="M61:O61"/>
    <mergeCell ref="P61:R61"/>
    <mergeCell ref="S61:U61"/>
    <mergeCell ref="V61:X61"/>
    <mergeCell ref="Y61:AA61"/>
    <mergeCell ref="AB61:AD61"/>
    <mergeCell ref="AF61:AH61"/>
    <mergeCell ref="AI61:AK61"/>
    <mergeCell ref="AL61:AN61"/>
    <mergeCell ref="AO61:AQ61"/>
    <mergeCell ref="AR61:AT61"/>
    <mergeCell ref="AU61:AW61"/>
    <mergeCell ref="AX61:AZ61"/>
    <mergeCell ref="BA61:BC61"/>
    <mergeCell ref="AB59:AD59"/>
    <mergeCell ref="AF59:AH59"/>
    <mergeCell ref="AI59:AK59"/>
    <mergeCell ref="AL59:AN59"/>
    <mergeCell ref="AO59:AQ59"/>
    <mergeCell ref="AR59:AT59"/>
    <mergeCell ref="AU59:AW59"/>
    <mergeCell ref="AX59:AZ59"/>
    <mergeCell ref="BA59:BC59"/>
    <mergeCell ref="P59:R59"/>
    <mergeCell ref="S59:U59"/>
    <mergeCell ref="V59:X59"/>
    <mergeCell ref="Y59:AA59"/>
    <mergeCell ref="BD59:BF59"/>
    <mergeCell ref="BH59:BJ59"/>
    <mergeCell ref="D60:F60"/>
    <mergeCell ref="G60:I60"/>
    <mergeCell ref="J60:L60"/>
    <mergeCell ref="M60:O60"/>
    <mergeCell ref="P60:R60"/>
    <mergeCell ref="S60:U60"/>
    <mergeCell ref="V60:X60"/>
    <mergeCell ref="Y60:AA60"/>
    <mergeCell ref="AB60:AD60"/>
    <mergeCell ref="AF60:AH60"/>
    <mergeCell ref="AI60:AK60"/>
    <mergeCell ref="AL60:AN60"/>
    <mergeCell ref="AO60:AQ60"/>
    <mergeCell ref="AR60:AT60"/>
    <mergeCell ref="AU60:AW60"/>
    <mergeCell ref="AX60:AZ60"/>
    <mergeCell ref="BA60:BC60"/>
    <mergeCell ref="BD60:BF60"/>
    <mergeCell ref="BH60:BJ60"/>
    <mergeCell ref="AO57:AQ57"/>
    <mergeCell ref="AR57:AT57"/>
    <mergeCell ref="AU57:AW57"/>
    <mergeCell ref="AX57:AZ57"/>
    <mergeCell ref="BA57:BC57"/>
    <mergeCell ref="BD57:BF57"/>
    <mergeCell ref="BH57:BJ57"/>
    <mergeCell ref="A58:A61"/>
    <mergeCell ref="C58:C59"/>
    <mergeCell ref="D58:F58"/>
    <mergeCell ref="G58:I58"/>
    <mergeCell ref="J58:L58"/>
    <mergeCell ref="M58:O58"/>
    <mergeCell ref="P58:R58"/>
    <mergeCell ref="S58:U58"/>
    <mergeCell ref="V58:X58"/>
    <mergeCell ref="Y58:AA58"/>
    <mergeCell ref="AB58:AD58"/>
    <mergeCell ref="AF58:AH58"/>
    <mergeCell ref="AI58:AK58"/>
    <mergeCell ref="AL58:AN58"/>
    <mergeCell ref="AO58:AQ58"/>
    <mergeCell ref="AR58:AT58"/>
    <mergeCell ref="AU58:AW58"/>
    <mergeCell ref="AX58:AZ58"/>
    <mergeCell ref="BA58:BC58"/>
    <mergeCell ref="BD58:BF58"/>
    <mergeCell ref="BH58:BJ58"/>
    <mergeCell ref="D59:F59"/>
    <mergeCell ref="G59:I59"/>
    <mergeCell ref="J59:L59"/>
    <mergeCell ref="M59:O59"/>
    <mergeCell ref="Y55:AA55"/>
    <mergeCell ref="AB55:AD55"/>
    <mergeCell ref="AF55:AH55"/>
    <mergeCell ref="AI55:AK55"/>
    <mergeCell ref="A57:C57"/>
    <mergeCell ref="D57:F57"/>
    <mergeCell ref="G57:I57"/>
    <mergeCell ref="J57:L57"/>
    <mergeCell ref="M57:O57"/>
    <mergeCell ref="P57:R57"/>
    <mergeCell ref="S57:U57"/>
    <mergeCell ref="V57:X57"/>
    <mergeCell ref="Y57:AA57"/>
    <mergeCell ref="AB57:AD57"/>
    <mergeCell ref="AF57:AH57"/>
    <mergeCell ref="AI57:AK57"/>
    <mergeCell ref="AL57:AN57"/>
    <mergeCell ref="A37:A56"/>
    <mergeCell ref="C37:C41"/>
    <mergeCell ref="V37:X37"/>
    <mergeCell ref="Y37:AA37"/>
    <mergeCell ref="AB37:AD37"/>
    <mergeCell ref="AF37:AH37"/>
    <mergeCell ref="AI37:AK37"/>
    <mergeCell ref="AL37:AN37"/>
    <mergeCell ref="D53:F53"/>
    <mergeCell ref="G53:I53"/>
    <mergeCell ref="J53:L53"/>
    <mergeCell ref="M53:O53"/>
    <mergeCell ref="BD55:BF55"/>
    <mergeCell ref="BH55:BJ55"/>
    <mergeCell ref="D56:F56"/>
    <mergeCell ref="G56:I56"/>
    <mergeCell ref="J56:L56"/>
    <mergeCell ref="M56:O56"/>
    <mergeCell ref="P56:R56"/>
    <mergeCell ref="S56:U56"/>
    <mergeCell ref="V56:X56"/>
    <mergeCell ref="Y56:AA56"/>
    <mergeCell ref="AB56:AD56"/>
    <mergeCell ref="AF56:AH56"/>
    <mergeCell ref="AI56:AK56"/>
    <mergeCell ref="AL56:AN56"/>
    <mergeCell ref="AO56:AQ56"/>
    <mergeCell ref="AR56:AT56"/>
    <mergeCell ref="AU56:AW56"/>
    <mergeCell ref="AX56:AZ56"/>
    <mergeCell ref="BA56:BC56"/>
    <mergeCell ref="BD56:BF56"/>
    <mergeCell ref="BH56:BJ56"/>
    <mergeCell ref="D55:F55"/>
    <mergeCell ref="G55:I55"/>
    <mergeCell ref="J55:L55"/>
    <mergeCell ref="M55:O55"/>
    <mergeCell ref="P55:R55"/>
    <mergeCell ref="S55:U55"/>
    <mergeCell ref="V55:X55"/>
    <mergeCell ref="B54:C54"/>
    <mergeCell ref="D54:F54"/>
    <mergeCell ref="G54:I54"/>
    <mergeCell ref="J54:L54"/>
    <mergeCell ref="M54:O54"/>
    <mergeCell ref="P54:R54"/>
    <mergeCell ref="S54:U54"/>
    <mergeCell ref="V54:X54"/>
    <mergeCell ref="Y54:AA54"/>
    <mergeCell ref="AB54:AD54"/>
    <mergeCell ref="AF54:AH54"/>
    <mergeCell ref="AI54:AK54"/>
    <mergeCell ref="AL54:AN54"/>
    <mergeCell ref="AO54:AQ54"/>
    <mergeCell ref="AR54:AT54"/>
    <mergeCell ref="AU54:AW54"/>
    <mergeCell ref="AX54:AZ54"/>
    <mergeCell ref="AU53:AW53"/>
    <mergeCell ref="AX53:AZ53"/>
    <mergeCell ref="BA53:BC53"/>
    <mergeCell ref="AX51:AZ51"/>
    <mergeCell ref="BA51:BC51"/>
    <mergeCell ref="BD51:BF51"/>
    <mergeCell ref="BH51:BJ51"/>
    <mergeCell ref="BD52:BF52"/>
    <mergeCell ref="BH52:BJ52"/>
    <mergeCell ref="AU51:AW51"/>
    <mergeCell ref="AL55:AN55"/>
    <mergeCell ref="AO55:AQ55"/>
    <mergeCell ref="AR55:AT55"/>
    <mergeCell ref="AU55:AW55"/>
    <mergeCell ref="AX55:AZ55"/>
    <mergeCell ref="BA55:BC55"/>
    <mergeCell ref="BD53:BF53"/>
    <mergeCell ref="BH53:BJ53"/>
    <mergeCell ref="BA54:BC54"/>
    <mergeCell ref="BD54:BF54"/>
    <mergeCell ref="BH54:BJ54"/>
    <mergeCell ref="J51:L51"/>
    <mergeCell ref="M51:O51"/>
    <mergeCell ref="P51:R51"/>
    <mergeCell ref="S51:U51"/>
    <mergeCell ref="V51:X51"/>
    <mergeCell ref="Y51:AA51"/>
    <mergeCell ref="AB51:AD51"/>
    <mergeCell ref="AF51:AH51"/>
    <mergeCell ref="AI51:AK51"/>
    <mergeCell ref="AL51:AN51"/>
    <mergeCell ref="AO51:AQ51"/>
    <mergeCell ref="AR51:AT51"/>
    <mergeCell ref="P53:R53"/>
    <mergeCell ref="S53:U53"/>
    <mergeCell ref="V53:X53"/>
    <mergeCell ref="Y53:AA53"/>
    <mergeCell ref="AB53:AD53"/>
    <mergeCell ref="AF53:AH53"/>
    <mergeCell ref="AI53:AK53"/>
    <mergeCell ref="AL53:AN53"/>
    <mergeCell ref="AO53:AQ53"/>
    <mergeCell ref="AR53:AT53"/>
    <mergeCell ref="D52:F52"/>
    <mergeCell ref="G52:I52"/>
    <mergeCell ref="J52:L52"/>
    <mergeCell ref="M52:O52"/>
    <mergeCell ref="P52:R52"/>
    <mergeCell ref="S52:U52"/>
    <mergeCell ref="V52:X52"/>
    <mergeCell ref="Y52:AA52"/>
    <mergeCell ref="AB52:AD52"/>
    <mergeCell ref="AF52:AH52"/>
    <mergeCell ref="AI52:AK52"/>
    <mergeCell ref="AL52:AN52"/>
    <mergeCell ref="AO52:AQ52"/>
    <mergeCell ref="AR52:AT52"/>
    <mergeCell ref="AU52:AW52"/>
    <mergeCell ref="AX52:AZ52"/>
    <mergeCell ref="BA52:BC52"/>
    <mergeCell ref="BA49:BC49"/>
    <mergeCell ref="BD49:BF49"/>
    <mergeCell ref="BH49:BJ49"/>
    <mergeCell ref="D50:F50"/>
    <mergeCell ref="G50:I50"/>
    <mergeCell ref="J50:L50"/>
    <mergeCell ref="M50:O50"/>
    <mergeCell ref="P50:R50"/>
    <mergeCell ref="S50:U50"/>
    <mergeCell ref="V50:X50"/>
    <mergeCell ref="Y50:AA50"/>
    <mergeCell ref="AB50:AD50"/>
    <mergeCell ref="AF50:AH50"/>
    <mergeCell ref="AI50:AK50"/>
    <mergeCell ref="AL50:AN50"/>
    <mergeCell ref="AO50:AQ50"/>
    <mergeCell ref="AR50:AT50"/>
    <mergeCell ref="AU50:AW50"/>
    <mergeCell ref="AX50:AZ50"/>
    <mergeCell ref="BA50:BC50"/>
    <mergeCell ref="BD50:BF50"/>
    <mergeCell ref="BH50:BJ50"/>
    <mergeCell ref="BD48:BF48"/>
    <mergeCell ref="BH48:BJ48"/>
    <mergeCell ref="D47:F47"/>
    <mergeCell ref="G47:I47"/>
    <mergeCell ref="J47:L47"/>
    <mergeCell ref="M47:O47"/>
    <mergeCell ref="P47:R47"/>
    <mergeCell ref="S47:U47"/>
    <mergeCell ref="V47:X47"/>
    <mergeCell ref="Y47:AA47"/>
    <mergeCell ref="AB47:AD47"/>
    <mergeCell ref="AF47:AH47"/>
    <mergeCell ref="AI47:AK47"/>
    <mergeCell ref="C49:C52"/>
    <mergeCell ref="D49:F49"/>
    <mergeCell ref="G49:I49"/>
    <mergeCell ref="J49:L49"/>
    <mergeCell ref="M49:O49"/>
    <mergeCell ref="P49:R49"/>
    <mergeCell ref="S49:U49"/>
    <mergeCell ref="V49:X49"/>
    <mergeCell ref="Y49:AA49"/>
    <mergeCell ref="AB49:AD49"/>
    <mergeCell ref="AF49:AH49"/>
    <mergeCell ref="AI49:AK49"/>
    <mergeCell ref="AL49:AN49"/>
    <mergeCell ref="AO49:AQ49"/>
    <mergeCell ref="AR49:AT49"/>
    <mergeCell ref="AU49:AW49"/>
    <mergeCell ref="AX49:AZ49"/>
    <mergeCell ref="D51:F51"/>
    <mergeCell ref="G51:I51"/>
    <mergeCell ref="D48:F48"/>
    <mergeCell ref="G48:I48"/>
    <mergeCell ref="J48:L48"/>
    <mergeCell ref="M48:O48"/>
    <mergeCell ref="P48:R48"/>
    <mergeCell ref="S48:U48"/>
    <mergeCell ref="V48:X48"/>
    <mergeCell ref="Y48:AA48"/>
    <mergeCell ref="AB48:AD48"/>
    <mergeCell ref="AF48:AH48"/>
    <mergeCell ref="AI48:AK48"/>
    <mergeCell ref="AL48:AN48"/>
    <mergeCell ref="AO48:AQ48"/>
    <mergeCell ref="AR48:AT48"/>
    <mergeCell ref="AU48:AW48"/>
    <mergeCell ref="AX48:AZ48"/>
    <mergeCell ref="BA48:BC48"/>
    <mergeCell ref="AL47:AN47"/>
    <mergeCell ref="AO47:AQ47"/>
    <mergeCell ref="AR47:AT47"/>
    <mergeCell ref="AU47:AW47"/>
    <mergeCell ref="AX47:AZ47"/>
    <mergeCell ref="BA47:BC47"/>
    <mergeCell ref="BA45:BC45"/>
    <mergeCell ref="BD45:BF45"/>
    <mergeCell ref="BH45:BJ45"/>
    <mergeCell ref="D46:F46"/>
    <mergeCell ref="G46:I46"/>
    <mergeCell ref="J46:L46"/>
    <mergeCell ref="M46:O46"/>
    <mergeCell ref="P46:R46"/>
    <mergeCell ref="S46:U46"/>
    <mergeCell ref="V46:X46"/>
    <mergeCell ref="Y46:AA46"/>
    <mergeCell ref="AB46:AD46"/>
    <mergeCell ref="AF46:AH46"/>
    <mergeCell ref="AI46:AK46"/>
    <mergeCell ref="AL46:AN46"/>
    <mergeCell ref="AO46:AQ46"/>
    <mergeCell ref="AR46:AT46"/>
    <mergeCell ref="AU46:AW46"/>
    <mergeCell ref="AX46:AZ46"/>
    <mergeCell ref="BA46:BC46"/>
    <mergeCell ref="BD46:BF46"/>
    <mergeCell ref="BH46:BJ46"/>
    <mergeCell ref="BD47:BF47"/>
    <mergeCell ref="BH47:BJ47"/>
    <mergeCell ref="C45:C46"/>
    <mergeCell ref="D45:F45"/>
    <mergeCell ref="G45:I45"/>
    <mergeCell ref="J45:L45"/>
    <mergeCell ref="M45:O45"/>
    <mergeCell ref="P45:R45"/>
    <mergeCell ref="S45:U45"/>
    <mergeCell ref="V45:X45"/>
    <mergeCell ref="Y45:AA45"/>
    <mergeCell ref="AB45:AD45"/>
    <mergeCell ref="AF45:AH45"/>
    <mergeCell ref="AI45:AK45"/>
    <mergeCell ref="AL45:AN45"/>
    <mergeCell ref="AO45:AQ45"/>
    <mergeCell ref="AR45:AT45"/>
    <mergeCell ref="AU45:AW45"/>
    <mergeCell ref="AX45:AZ45"/>
    <mergeCell ref="BD43:BF43"/>
    <mergeCell ref="BH43:BJ43"/>
    <mergeCell ref="D44:F44"/>
    <mergeCell ref="G44:I44"/>
    <mergeCell ref="J44:L44"/>
    <mergeCell ref="M44:O44"/>
    <mergeCell ref="P44:R44"/>
    <mergeCell ref="S44:U44"/>
    <mergeCell ref="V44:X44"/>
    <mergeCell ref="Y44:AA44"/>
    <mergeCell ref="AB44:AD44"/>
    <mergeCell ref="AF44:AH44"/>
    <mergeCell ref="AI44:AK44"/>
    <mergeCell ref="AL44:AN44"/>
    <mergeCell ref="AO44:AQ44"/>
    <mergeCell ref="AR44:AT44"/>
    <mergeCell ref="AU44:AW44"/>
    <mergeCell ref="AX44:AZ44"/>
    <mergeCell ref="BA44:BC44"/>
    <mergeCell ref="BD44:BF44"/>
    <mergeCell ref="BH44:BJ44"/>
    <mergeCell ref="D43:F43"/>
    <mergeCell ref="G43:I43"/>
    <mergeCell ref="J43:L43"/>
    <mergeCell ref="M43:O43"/>
    <mergeCell ref="P43:R43"/>
    <mergeCell ref="S43:U43"/>
    <mergeCell ref="V43:X43"/>
    <mergeCell ref="Y43:AA43"/>
    <mergeCell ref="AB43:AD43"/>
    <mergeCell ref="AF43:AH43"/>
    <mergeCell ref="AI43:AK43"/>
    <mergeCell ref="AL43:AN43"/>
    <mergeCell ref="AO43:AQ43"/>
    <mergeCell ref="AR43:AT43"/>
    <mergeCell ref="AU43:AW43"/>
    <mergeCell ref="AX43:AZ43"/>
    <mergeCell ref="BA43:BC43"/>
    <mergeCell ref="BD41:BF41"/>
    <mergeCell ref="BH41:BJ41"/>
    <mergeCell ref="D42:F42"/>
    <mergeCell ref="G42:I42"/>
    <mergeCell ref="J42:L42"/>
    <mergeCell ref="M42:O42"/>
    <mergeCell ref="P42:R42"/>
    <mergeCell ref="S42:U42"/>
    <mergeCell ref="V42:X42"/>
    <mergeCell ref="Y42:AA42"/>
    <mergeCell ref="AB42:AD42"/>
    <mergeCell ref="AF42:AH42"/>
    <mergeCell ref="AI42:AK42"/>
    <mergeCell ref="AL42:AN42"/>
    <mergeCell ref="AO42:AQ42"/>
    <mergeCell ref="AR42:AT42"/>
    <mergeCell ref="AU42:AW42"/>
    <mergeCell ref="AX42:AZ42"/>
    <mergeCell ref="BA42:BC42"/>
    <mergeCell ref="BD42:BF42"/>
    <mergeCell ref="BH42:BJ42"/>
    <mergeCell ref="D41:F41"/>
    <mergeCell ref="G41:I41"/>
    <mergeCell ref="J41:L41"/>
    <mergeCell ref="M41:O41"/>
    <mergeCell ref="P41:R41"/>
    <mergeCell ref="S41:U41"/>
    <mergeCell ref="V41:X41"/>
    <mergeCell ref="Y41:AA41"/>
    <mergeCell ref="AB41:AD41"/>
    <mergeCell ref="AF41:AH41"/>
    <mergeCell ref="AI41:AK41"/>
    <mergeCell ref="AL41:AN41"/>
    <mergeCell ref="AO41:AQ41"/>
    <mergeCell ref="AR41:AT41"/>
    <mergeCell ref="AU41:AW41"/>
    <mergeCell ref="AX41:AZ41"/>
    <mergeCell ref="BA41:BC41"/>
    <mergeCell ref="AX39:AZ39"/>
    <mergeCell ref="BA39:BC39"/>
    <mergeCell ref="BD39:BF39"/>
    <mergeCell ref="BH39:BJ39"/>
    <mergeCell ref="D40:F40"/>
    <mergeCell ref="G40:I40"/>
    <mergeCell ref="J40:L40"/>
    <mergeCell ref="M40:O40"/>
    <mergeCell ref="P40:R40"/>
    <mergeCell ref="S40:U40"/>
    <mergeCell ref="V40:X40"/>
    <mergeCell ref="Y40:AA40"/>
    <mergeCell ref="AB40:AD40"/>
    <mergeCell ref="AF40:AH40"/>
    <mergeCell ref="AI40:AK40"/>
    <mergeCell ref="AL40:AN40"/>
    <mergeCell ref="AO40:AQ40"/>
    <mergeCell ref="AR40:AT40"/>
    <mergeCell ref="AU40:AW40"/>
    <mergeCell ref="AX40:AZ40"/>
    <mergeCell ref="BA40:BC40"/>
    <mergeCell ref="BD40:BF40"/>
    <mergeCell ref="BH40:BJ40"/>
    <mergeCell ref="AX37:AZ37"/>
    <mergeCell ref="BA37:BC37"/>
    <mergeCell ref="BD37:BF37"/>
    <mergeCell ref="BH37:BJ37"/>
    <mergeCell ref="D38:F38"/>
    <mergeCell ref="G38:I38"/>
    <mergeCell ref="J38:L38"/>
    <mergeCell ref="M38:O38"/>
    <mergeCell ref="P38:R38"/>
    <mergeCell ref="S38:U38"/>
    <mergeCell ref="V38:X38"/>
    <mergeCell ref="Y38:AA38"/>
    <mergeCell ref="AB38:AD38"/>
    <mergeCell ref="AF38:AH38"/>
    <mergeCell ref="AI38:AK38"/>
    <mergeCell ref="AL38:AN38"/>
    <mergeCell ref="AO38:AQ38"/>
    <mergeCell ref="AR38:AT38"/>
    <mergeCell ref="AU38:AW38"/>
    <mergeCell ref="AX38:AZ38"/>
    <mergeCell ref="BA38:BC38"/>
    <mergeCell ref="BD38:BF38"/>
    <mergeCell ref="BH38:BJ38"/>
    <mergeCell ref="D37:F37"/>
    <mergeCell ref="G37:I37"/>
    <mergeCell ref="J37:L37"/>
    <mergeCell ref="M37:O37"/>
    <mergeCell ref="P37:R37"/>
    <mergeCell ref="S37:U37"/>
    <mergeCell ref="AO37:AQ37"/>
    <mergeCell ref="AR37:AT37"/>
    <mergeCell ref="AU37:AW37"/>
    <mergeCell ref="D39:F39"/>
    <mergeCell ref="G39:I39"/>
    <mergeCell ref="J39:L39"/>
    <mergeCell ref="M39:O39"/>
    <mergeCell ref="P39:R39"/>
    <mergeCell ref="S39:U39"/>
    <mergeCell ref="V39:X39"/>
    <mergeCell ref="Y39:AA39"/>
    <mergeCell ref="AB39:AD39"/>
    <mergeCell ref="AF39:AH39"/>
    <mergeCell ref="AI39:AK39"/>
    <mergeCell ref="AL39:AN39"/>
    <mergeCell ref="AO39:AQ39"/>
    <mergeCell ref="AR39:AT39"/>
    <mergeCell ref="AU39:AW39"/>
    <mergeCell ref="BD34:BF34"/>
    <mergeCell ref="BH34:BJ34"/>
    <mergeCell ref="D35:F35"/>
    <mergeCell ref="G35:AE35"/>
    <mergeCell ref="AF35:AH35"/>
    <mergeCell ref="AI35:BG35"/>
    <mergeCell ref="BH35:BJ35"/>
    <mergeCell ref="A36:C36"/>
    <mergeCell ref="D36:F36"/>
    <mergeCell ref="G36:I36"/>
    <mergeCell ref="J36:L36"/>
    <mergeCell ref="M36:O36"/>
    <mergeCell ref="P36:R36"/>
    <mergeCell ref="S36:U36"/>
    <mergeCell ref="V36:X36"/>
    <mergeCell ref="Y36:AA36"/>
    <mergeCell ref="AB36:AD36"/>
    <mergeCell ref="AF36:AH36"/>
    <mergeCell ref="AI36:AK36"/>
    <mergeCell ref="AL36:AN36"/>
    <mergeCell ref="AO36:AQ36"/>
    <mergeCell ref="AR36:AT36"/>
    <mergeCell ref="AU36:AW36"/>
    <mergeCell ref="AX36:AZ36"/>
    <mergeCell ref="BA36:BC36"/>
    <mergeCell ref="BD36:BF36"/>
    <mergeCell ref="BH36:BJ36"/>
    <mergeCell ref="D34:F34"/>
    <mergeCell ref="G34:I34"/>
    <mergeCell ref="J34:L34"/>
    <mergeCell ref="M34:O34"/>
    <mergeCell ref="P34:R34"/>
    <mergeCell ref="S34:U34"/>
    <mergeCell ref="V34:X34"/>
    <mergeCell ref="Y34:AA34"/>
    <mergeCell ref="AB34:AD34"/>
    <mergeCell ref="AF34:AH34"/>
    <mergeCell ref="AI34:AK34"/>
    <mergeCell ref="AL34:AN34"/>
    <mergeCell ref="AO34:AQ34"/>
    <mergeCell ref="AR34:AT34"/>
    <mergeCell ref="AU34:AW34"/>
    <mergeCell ref="AX34:AZ34"/>
    <mergeCell ref="BA34:BC34"/>
    <mergeCell ref="BD32:BF32"/>
    <mergeCell ref="BH32:BJ32"/>
    <mergeCell ref="B33:C33"/>
    <mergeCell ref="D33:F33"/>
    <mergeCell ref="G33:I33"/>
    <mergeCell ref="J33:L33"/>
    <mergeCell ref="M33:O33"/>
    <mergeCell ref="P33:R33"/>
    <mergeCell ref="S33:U33"/>
    <mergeCell ref="V33:X33"/>
    <mergeCell ref="Y33:AA33"/>
    <mergeCell ref="AB33:AD33"/>
    <mergeCell ref="AF33:AH33"/>
    <mergeCell ref="AI33:AK33"/>
    <mergeCell ref="AL33:AN33"/>
    <mergeCell ref="AO33:AQ33"/>
    <mergeCell ref="AR33:AT33"/>
    <mergeCell ref="AU33:AW33"/>
    <mergeCell ref="AX33:AZ33"/>
    <mergeCell ref="BA33:BC33"/>
    <mergeCell ref="BD31:BF31"/>
    <mergeCell ref="BH31:BJ31"/>
    <mergeCell ref="D30:F30"/>
    <mergeCell ref="G30:I30"/>
    <mergeCell ref="J30:L30"/>
    <mergeCell ref="M30:O30"/>
    <mergeCell ref="P30:R30"/>
    <mergeCell ref="S30:U30"/>
    <mergeCell ref="V30:X30"/>
    <mergeCell ref="Y30:AA30"/>
    <mergeCell ref="AB30:AD30"/>
    <mergeCell ref="AF30:AH30"/>
    <mergeCell ref="AI30:AK30"/>
    <mergeCell ref="BD33:BF33"/>
    <mergeCell ref="BH33:BJ33"/>
    <mergeCell ref="D32:F32"/>
    <mergeCell ref="G32:I32"/>
    <mergeCell ref="J32:L32"/>
    <mergeCell ref="M32:O32"/>
    <mergeCell ref="P32:R32"/>
    <mergeCell ref="S32:U32"/>
    <mergeCell ref="V32:X32"/>
    <mergeCell ref="Y32:AA32"/>
    <mergeCell ref="AB32:AD32"/>
    <mergeCell ref="AF32:AH32"/>
    <mergeCell ref="AI32:AK32"/>
    <mergeCell ref="AL32:AN32"/>
    <mergeCell ref="AO32:AQ32"/>
    <mergeCell ref="AR32:AT32"/>
    <mergeCell ref="AU32:AW32"/>
    <mergeCell ref="AX32:AZ32"/>
    <mergeCell ref="BA32:BC32"/>
    <mergeCell ref="D31:F31"/>
    <mergeCell ref="G31:I31"/>
    <mergeCell ref="J31:L31"/>
    <mergeCell ref="M31:O31"/>
    <mergeCell ref="P31:R31"/>
    <mergeCell ref="S31:U31"/>
    <mergeCell ref="V31:X31"/>
    <mergeCell ref="Y31:AA31"/>
    <mergeCell ref="AB31:AD31"/>
    <mergeCell ref="AF31:AH31"/>
    <mergeCell ref="AI31:AK31"/>
    <mergeCell ref="AL31:AN31"/>
    <mergeCell ref="AO31:AQ31"/>
    <mergeCell ref="AR31:AT31"/>
    <mergeCell ref="AU31:AW31"/>
    <mergeCell ref="AX31:AZ31"/>
    <mergeCell ref="BA31:BC31"/>
    <mergeCell ref="BA27:BC27"/>
    <mergeCell ref="BD27:BF27"/>
    <mergeCell ref="BH27:BJ27"/>
    <mergeCell ref="AL30:AN30"/>
    <mergeCell ref="AO30:AQ30"/>
    <mergeCell ref="AR30:AT30"/>
    <mergeCell ref="AU30:AW30"/>
    <mergeCell ref="AX30:AZ30"/>
    <mergeCell ref="BA30:BC30"/>
    <mergeCell ref="AX28:AZ28"/>
    <mergeCell ref="BA28:BC28"/>
    <mergeCell ref="BD28:BF28"/>
    <mergeCell ref="BH28:BJ28"/>
    <mergeCell ref="D29:F29"/>
    <mergeCell ref="G29:I29"/>
    <mergeCell ref="J29:L29"/>
    <mergeCell ref="M29:O29"/>
    <mergeCell ref="S29:U29"/>
    <mergeCell ref="V29:X29"/>
    <mergeCell ref="Y29:AA29"/>
    <mergeCell ref="AB29:AD29"/>
    <mergeCell ref="AF29:AH29"/>
    <mergeCell ref="AI29:AK29"/>
    <mergeCell ref="AL29:AN29"/>
    <mergeCell ref="AO29:AQ29"/>
    <mergeCell ref="AU29:AW29"/>
    <mergeCell ref="AX29:AZ29"/>
    <mergeCell ref="BA29:BC29"/>
    <mergeCell ref="BD29:BF29"/>
    <mergeCell ref="BH29:BJ29"/>
    <mergeCell ref="BD30:BF30"/>
    <mergeCell ref="BH30:BJ30"/>
    <mergeCell ref="J28:L28"/>
    <mergeCell ref="M28:O28"/>
    <mergeCell ref="P28:R28"/>
    <mergeCell ref="S28:U28"/>
    <mergeCell ref="V28:X28"/>
    <mergeCell ref="Y28:AA28"/>
    <mergeCell ref="AB28:AD28"/>
    <mergeCell ref="AF28:AH28"/>
    <mergeCell ref="AI28:AK28"/>
    <mergeCell ref="AL28:AN28"/>
    <mergeCell ref="AO28:AQ28"/>
    <mergeCell ref="AR28:AT28"/>
    <mergeCell ref="AU28:AW28"/>
    <mergeCell ref="BA26:BC26"/>
    <mergeCell ref="BD26:BF26"/>
    <mergeCell ref="BH26:BJ26"/>
    <mergeCell ref="D27:F27"/>
    <mergeCell ref="G27:I27"/>
    <mergeCell ref="J27:L27"/>
    <mergeCell ref="M27:O27"/>
    <mergeCell ref="P27:R27"/>
    <mergeCell ref="S27:U27"/>
    <mergeCell ref="V27:X27"/>
    <mergeCell ref="Y27:AA27"/>
    <mergeCell ref="AB27:AD27"/>
    <mergeCell ref="AF27:AH27"/>
    <mergeCell ref="AI27:AK27"/>
    <mergeCell ref="AL27:AN27"/>
    <mergeCell ref="AO27:AQ27"/>
    <mergeCell ref="AR27:AT27"/>
    <mergeCell ref="AU27:AW27"/>
    <mergeCell ref="AX27:AZ27"/>
    <mergeCell ref="BD25:BF25"/>
    <mergeCell ref="BH25:BJ25"/>
    <mergeCell ref="D24:F24"/>
    <mergeCell ref="G24:I24"/>
    <mergeCell ref="J24:L24"/>
    <mergeCell ref="M24:O24"/>
    <mergeCell ref="P24:R24"/>
    <mergeCell ref="S24:U24"/>
    <mergeCell ref="V24:X24"/>
    <mergeCell ref="Y24:AA24"/>
    <mergeCell ref="AB24:AD24"/>
    <mergeCell ref="AF24:AH24"/>
    <mergeCell ref="AI24:AK24"/>
    <mergeCell ref="C26:C29"/>
    <mergeCell ref="D26:F26"/>
    <mergeCell ref="G26:I26"/>
    <mergeCell ref="J26:L26"/>
    <mergeCell ref="M26:O26"/>
    <mergeCell ref="P26:R26"/>
    <mergeCell ref="S26:U26"/>
    <mergeCell ref="V26:X26"/>
    <mergeCell ref="Y26:AA26"/>
    <mergeCell ref="AB26:AD26"/>
    <mergeCell ref="AF26:AH26"/>
    <mergeCell ref="AI26:AK26"/>
    <mergeCell ref="AL26:AN26"/>
    <mergeCell ref="AO26:AQ26"/>
    <mergeCell ref="AR26:AT26"/>
    <mergeCell ref="AU26:AW26"/>
    <mergeCell ref="AX26:AZ26"/>
    <mergeCell ref="D28:F28"/>
    <mergeCell ref="G28:I28"/>
    <mergeCell ref="D25:F25"/>
    <mergeCell ref="G25:I25"/>
    <mergeCell ref="J25:L25"/>
    <mergeCell ref="M25:O25"/>
    <mergeCell ref="P25:R25"/>
    <mergeCell ref="S25:U25"/>
    <mergeCell ref="V25:X25"/>
    <mergeCell ref="Y25:AA25"/>
    <mergeCell ref="AB25:AD25"/>
    <mergeCell ref="AF25:AH25"/>
    <mergeCell ref="AI25:AK25"/>
    <mergeCell ref="AL25:AN25"/>
    <mergeCell ref="AO25:AQ25"/>
    <mergeCell ref="AR25:AT25"/>
    <mergeCell ref="AU25:AW25"/>
    <mergeCell ref="AX25:AZ25"/>
    <mergeCell ref="BA25:BC25"/>
    <mergeCell ref="AL24:AN24"/>
    <mergeCell ref="AO24:AQ24"/>
    <mergeCell ref="AR24:AT24"/>
    <mergeCell ref="AU24:AW24"/>
    <mergeCell ref="AX24:AZ24"/>
    <mergeCell ref="BA24:BC24"/>
    <mergeCell ref="BA22:BC22"/>
    <mergeCell ref="BD22:BF22"/>
    <mergeCell ref="BH22:BJ22"/>
    <mergeCell ref="D23:F23"/>
    <mergeCell ref="G23:I23"/>
    <mergeCell ref="J23:L23"/>
    <mergeCell ref="M23:O23"/>
    <mergeCell ref="P23:R23"/>
    <mergeCell ref="S23:U23"/>
    <mergeCell ref="V23:X23"/>
    <mergeCell ref="Y23:AA23"/>
    <mergeCell ref="AB23:AD23"/>
    <mergeCell ref="AF23:AH23"/>
    <mergeCell ref="AI23:AK23"/>
    <mergeCell ref="AL23:AN23"/>
    <mergeCell ref="AO23:AQ23"/>
    <mergeCell ref="AR23:AT23"/>
    <mergeCell ref="AU23:AW23"/>
    <mergeCell ref="AX23:AZ23"/>
    <mergeCell ref="BA23:BC23"/>
    <mergeCell ref="BD23:BF23"/>
    <mergeCell ref="BH23:BJ23"/>
    <mergeCell ref="BD24:BF24"/>
    <mergeCell ref="BH24:BJ24"/>
    <mergeCell ref="C22:C23"/>
    <mergeCell ref="D22:F22"/>
    <mergeCell ref="G22:I22"/>
    <mergeCell ref="J22:L22"/>
    <mergeCell ref="M22:O22"/>
    <mergeCell ref="P22:R22"/>
    <mergeCell ref="S22:U22"/>
    <mergeCell ref="V22:X22"/>
    <mergeCell ref="Y22:AA22"/>
    <mergeCell ref="AB22:AD22"/>
    <mergeCell ref="AF22:AH22"/>
    <mergeCell ref="AI22:AK22"/>
    <mergeCell ref="AL22:AN22"/>
    <mergeCell ref="AO22:AQ22"/>
    <mergeCell ref="AR22:AT22"/>
    <mergeCell ref="AU22:AW22"/>
    <mergeCell ref="AX22:AZ22"/>
    <mergeCell ref="BH20:BJ20"/>
    <mergeCell ref="D21:F21"/>
    <mergeCell ref="G21:I21"/>
    <mergeCell ref="J21:L21"/>
    <mergeCell ref="M21:O21"/>
    <mergeCell ref="P21:R21"/>
    <mergeCell ref="S21:U21"/>
    <mergeCell ref="V21:X21"/>
    <mergeCell ref="Y21:AA21"/>
    <mergeCell ref="AB21:AD21"/>
    <mergeCell ref="AF21:AH21"/>
    <mergeCell ref="AI21:AK21"/>
    <mergeCell ref="AL21:AN21"/>
    <mergeCell ref="AO21:AQ21"/>
    <mergeCell ref="AR21:AT21"/>
    <mergeCell ref="AU21:AW21"/>
    <mergeCell ref="AX21:AZ21"/>
    <mergeCell ref="BA21:BC21"/>
    <mergeCell ref="BD21:BF21"/>
    <mergeCell ref="BH21:BJ21"/>
    <mergeCell ref="D20:F20"/>
    <mergeCell ref="G20:I20"/>
    <mergeCell ref="J20:L20"/>
    <mergeCell ref="M20:O20"/>
    <mergeCell ref="P20:R20"/>
    <mergeCell ref="S20:U20"/>
    <mergeCell ref="V20:X20"/>
    <mergeCell ref="Y20:AA20"/>
    <mergeCell ref="AB20:AD20"/>
    <mergeCell ref="AF20:AH20"/>
    <mergeCell ref="AI20:AK20"/>
    <mergeCell ref="AR18:AT18"/>
    <mergeCell ref="AU18:AW18"/>
    <mergeCell ref="AX18:AZ18"/>
    <mergeCell ref="AL20:AN20"/>
    <mergeCell ref="AO20:AQ20"/>
    <mergeCell ref="AR20:AT20"/>
    <mergeCell ref="AU20:AW20"/>
    <mergeCell ref="AX20:AZ20"/>
    <mergeCell ref="BA20:BC20"/>
    <mergeCell ref="BA18:BC18"/>
    <mergeCell ref="BD18:BF18"/>
    <mergeCell ref="BH18:BJ18"/>
    <mergeCell ref="D19:F19"/>
    <mergeCell ref="G19:I19"/>
    <mergeCell ref="J19:L19"/>
    <mergeCell ref="M19:O19"/>
    <mergeCell ref="P19:R19"/>
    <mergeCell ref="S19:U19"/>
    <mergeCell ref="V19:X19"/>
    <mergeCell ref="Y19:AA19"/>
    <mergeCell ref="AB19:AD19"/>
    <mergeCell ref="AF19:AH19"/>
    <mergeCell ref="AI19:AK19"/>
    <mergeCell ref="AL19:AN19"/>
    <mergeCell ref="AO19:AQ19"/>
    <mergeCell ref="AR19:AT19"/>
    <mergeCell ref="AU19:AW19"/>
    <mergeCell ref="AX19:AZ19"/>
    <mergeCell ref="BA19:BC19"/>
    <mergeCell ref="BD19:BF19"/>
    <mergeCell ref="BH19:BJ19"/>
    <mergeCell ref="BD20:BF20"/>
    <mergeCell ref="C18:C19"/>
    <mergeCell ref="D18:F18"/>
    <mergeCell ref="G18:I18"/>
    <mergeCell ref="J18:L18"/>
    <mergeCell ref="M18:O18"/>
    <mergeCell ref="P18:R18"/>
    <mergeCell ref="S18:U18"/>
    <mergeCell ref="V18:X18"/>
    <mergeCell ref="Y18:AA18"/>
    <mergeCell ref="AB18:AD18"/>
    <mergeCell ref="AF18:AH18"/>
    <mergeCell ref="AI18:AK18"/>
    <mergeCell ref="AL18:AN18"/>
    <mergeCell ref="AO18:AQ18"/>
    <mergeCell ref="D17:F17"/>
    <mergeCell ref="G17:I17"/>
    <mergeCell ref="J17:L17"/>
    <mergeCell ref="M17:O17"/>
    <mergeCell ref="P17:R17"/>
    <mergeCell ref="S17:U17"/>
    <mergeCell ref="V17:X17"/>
    <mergeCell ref="Y17:AA17"/>
    <mergeCell ref="AF17:AH17"/>
    <mergeCell ref="AI17:AK17"/>
    <mergeCell ref="AL17:AN17"/>
    <mergeCell ref="AO17:AQ17"/>
    <mergeCell ref="AR17:AT17"/>
    <mergeCell ref="AU17:AW17"/>
    <mergeCell ref="AX17:AZ17"/>
    <mergeCell ref="BA17:BC17"/>
    <mergeCell ref="BH17:BJ17"/>
    <mergeCell ref="AR16:AT16"/>
    <mergeCell ref="AU16:AW16"/>
    <mergeCell ref="AX16:AZ16"/>
    <mergeCell ref="BA16:BC16"/>
    <mergeCell ref="BA14:BC14"/>
    <mergeCell ref="BD14:BF14"/>
    <mergeCell ref="BH14:BJ14"/>
    <mergeCell ref="D15:F15"/>
    <mergeCell ref="G15:I15"/>
    <mergeCell ref="J15:L15"/>
    <mergeCell ref="M15:O15"/>
    <mergeCell ref="P15:R15"/>
    <mergeCell ref="S15:U15"/>
    <mergeCell ref="V15:X15"/>
    <mergeCell ref="Y15:AA15"/>
    <mergeCell ref="AB15:AD15"/>
    <mergeCell ref="AF15:AH15"/>
    <mergeCell ref="AI15:AK15"/>
    <mergeCell ref="AL15:AN15"/>
    <mergeCell ref="AO15:AQ15"/>
    <mergeCell ref="AR15:AT15"/>
    <mergeCell ref="AU15:AW15"/>
    <mergeCell ref="AX15:AZ15"/>
    <mergeCell ref="BA15:BC15"/>
    <mergeCell ref="BD15:BF15"/>
    <mergeCell ref="BH15:BJ15"/>
    <mergeCell ref="BD16:BF16"/>
    <mergeCell ref="BH16:BJ16"/>
    <mergeCell ref="D16:F16"/>
    <mergeCell ref="G16:I16"/>
    <mergeCell ref="J16:L16"/>
    <mergeCell ref="M16:O16"/>
    <mergeCell ref="C14:C15"/>
    <mergeCell ref="D14:F14"/>
    <mergeCell ref="G14:I14"/>
    <mergeCell ref="J14:L14"/>
    <mergeCell ref="M14:O14"/>
    <mergeCell ref="P14:R14"/>
    <mergeCell ref="S14:U14"/>
    <mergeCell ref="V14:X14"/>
    <mergeCell ref="Y14:AA14"/>
    <mergeCell ref="AB14:AD14"/>
    <mergeCell ref="AF14:AH14"/>
    <mergeCell ref="AI14:AK14"/>
    <mergeCell ref="AL14:AN14"/>
    <mergeCell ref="AO14:AQ14"/>
    <mergeCell ref="AR14:AT14"/>
    <mergeCell ref="AU14:AW14"/>
    <mergeCell ref="AX14:AZ14"/>
    <mergeCell ref="P16:R16"/>
    <mergeCell ref="S16:U16"/>
    <mergeCell ref="V16:X16"/>
    <mergeCell ref="Y16:AA16"/>
    <mergeCell ref="AB16:AD16"/>
    <mergeCell ref="AF16:AH16"/>
    <mergeCell ref="AI16:AK16"/>
    <mergeCell ref="AL16:AN16"/>
    <mergeCell ref="AO16:AQ16"/>
    <mergeCell ref="BH12:BJ12"/>
    <mergeCell ref="D13:F13"/>
    <mergeCell ref="G13:I13"/>
    <mergeCell ref="J13:L13"/>
    <mergeCell ref="M13:O13"/>
    <mergeCell ref="P13:R13"/>
    <mergeCell ref="S13:U13"/>
    <mergeCell ref="V13:X13"/>
    <mergeCell ref="Y13:AA13"/>
    <mergeCell ref="AB13:AD13"/>
    <mergeCell ref="AF13:AH13"/>
    <mergeCell ref="AI13:AK13"/>
    <mergeCell ref="AL13:AN13"/>
    <mergeCell ref="AO13:AQ13"/>
    <mergeCell ref="AR13:AT13"/>
    <mergeCell ref="AU13:AW13"/>
    <mergeCell ref="AX13:AZ13"/>
    <mergeCell ref="BA13:BC13"/>
    <mergeCell ref="BD13:BF13"/>
    <mergeCell ref="BH13:BJ13"/>
    <mergeCell ref="D12:F12"/>
    <mergeCell ref="G12:I12"/>
    <mergeCell ref="J12:L12"/>
    <mergeCell ref="M12:O12"/>
    <mergeCell ref="P12:R12"/>
    <mergeCell ref="S12:U12"/>
    <mergeCell ref="V12:X12"/>
    <mergeCell ref="Y12:AA12"/>
    <mergeCell ref="AB12:AD12"/>
    <mergeCell ref="AF12:AH12"/>
    <mergeCell ref="AI12:AK12"/>
    <mergeCell ref="AL12:AN12"/>
    <mergeCell ref="AO12:AQ12"/>
    <mergeCell ref="AR12:AT12"/>
    <mergeCell ref="AU12:AW12"/>
    <mergeCell ref="AX12:AZ12"/>
    <mergeCell ref="BA12:BC12"/>
    <mergeCell ref="Y10:AA10"/>
    <mergeCell ref="AB10:AD10"/>
    <mergeCell ref="AF10:AH10"/>
    <mergeCell ref="AI10:AK10"/>
    <mergeCell ref="AL10:AN10"/>
    <mergeCell ref="AO10:AQ10"/>
    <mergeCell ref="AR10:AT10"/>
    <mergeCell ref="AU10:AW10"/>
    <mergeCell ref="AX10:AZ10"/>
    <mergeCell ref="BA10:BC10"/>
    <mergeCell ref="BD10:BF10"/>
    <mergeCell ref="BD12:BF12"/>
    <mergeCell ref="BH10:BJ10"/>
    <mergeCell ref="D11:F11"/>
    <mergeCell ref="G11:I11"/>
    <mergeCell ref="J11:L11"/>
    <mergeCell ref="M11:O11"/>
    <mergeCell ref="P11:R11"/>
    <mergeCell ref="S11:U11"/>
    <mergeCell ref="V11:X11"/>
    <mergeCell ref="Y11:AA11"/>
    <mergeCell ref="AB11:AD11"/>
    <mergeCell ref="AF11:AH11"/>
    <mergeCell ref="AI11:AK11"/>
    <mergeCell ref="AL11:AN11"/>
    <mergeCell ref="AO11:AQ11"/>
    <mergeCell ref="AR11:AT11"/>
    <mergeCell ref="AU11:AW11"/>
    <mergeCell ref="AX11:AZ11"/>
    <mergeCell ref="BA11:BC11"/>
    <mergeCell ref="BD11:BF11"/>
    <mergeCell ref="BH11:BJ11"/>
    <mergeCell ref="BA8:BC8"/>
    <mergeCell ref="BD8:BF8"/>
    <mergeCell ref="BH8:BJ8"/>
    <mergeCell ref="A9:A35"/>
    <mergeCell ref="B9:C9"/>
    <mergeCell ref="D9:F9"/>
    <mergeCell ref="G9:I9"/>
    <mergeCell ref="J9:L9"/>
    <mergeCell ref="M9:O9"/>
    <mergeCell ref="P9:R9"/>
    <mergeCell ref="S9:U9"/>
    <mergeCell ref="V9:X9"/>
    <mergeCell ref="Y9:AA9"/>
    <mergeCell ref="AB9:AD9"/>
    <mergeCell ref="AF9:AH9"/>
    <mergeCell ref="AI9:AK9"/>
    <mergeCell ref="AL9:AN9"/>
    <mergeCell ref="AO9:AQ9"/>
    <mergeCell ref="AR9:AT9"/>
    <mergeCell ref="AU9:AW9"/>
    <mergeCell ref="AX9:AZ9"/>
    <mergeCell ref="BA9:BC9"/>
    <mergeCell ref="BD9:BF9"/>
    <mergeCell ref="BH9:BJ9"/>
    <mergeCell ref="C10:C11"/>
    <mergeCell ref="D10:F10"/>
    <mergeCell ref="G10:I10"/>
    <mergeCell ref="J10:L10"/>
    <mergeCell ref="M10:O10"/>
    <mergeCell ref="P10:R10"/>
    <mergeCell ref="S10:U10"/>
    <mergeCell ref="V10:X10"/>
    <mergeCell ref="A8:C8"/>
    <mergeCell ref="D8:F8"/>
    <mergeCell ref="G8:I8"/>
    <mergeCell ref="J8:L8"/>
    <mergeCell ref="M8:O8"/>
    <mergeCell ref="P8:R8"/>
    <mergeCell ref="S8:U8"/>
    <mergeCell ref="V8:X8"/>
    <mergeCell ref="Y8:AA8"/>
    <mergeCell ref="AB8:AD8"/>
    <mergeCell ref="AF8:AH8"/>
    <mergeCell ref="AI8:AK8"/>
    <mergeCell ref="AL8:AN8"/>
    <mergeCell ref="AO8:AQ8"/>
    <mergeCell ref="AR8:AT8"/>
    <mergeCell ref="AU8:AW8"/>
    <mergeCell ref="AX8:AZ8"/>
    <mergeCell ref="A1:XFD1"/>
    <mergeCell ref="A2:L2"/>
    <mergeCell ref="A3:C3"/>
    <mergeCell ref="A6:A7"/>
    <mergeCell ref="B6:B7"/>
    <mergeCell ref="C6:C7"/>
    <mergeCell ref="D6:AE6"/>
    <mergeCell ref="AF6:BG6"/>
    <mergeCell ref="BH6:BJ6"/>
    <mergeCell ref="D7:F7"/>
    <mergeCell ref="G7:I7"/>
    <mergeCell ref="J7:L7"/>
    <mergeCell ref="M7:O7"/>
    <mergeCell ref="P7:R7"/>
    <mergeCell ref="S7:U7"/>
    <mergeCell ref="V7:X7"/>
    <mergeCell ref="Y7:AA7"/>
    <mergeCell ref="AB7:AD7"/>
    <mergeCell ref="AF7:AH7"/>
    <mergeCell ref="AI7:AK7"/>
    <mergeCell ref="AL7:AN7"/>
    <mergeCell ref="AO7:AQ7"/>
    <mergeCell ref="AR7:AT7"/>
    <mergeCell ref="AU7:AW7"/>
    <mergeCell ref="AX7:AZ7"/>
    <mergeCell ref="BA7:BC7"/>
    <mergeCell ref="BD7:BF7"/>
    <mergeCell ref="BH7:BJ7"/>
  </mergeCells>
  <phoneticPr fontId="30" type="noConversion"/>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02233a0-49c8-4bf7-be46-2f4b54ee4e46" xsi:nil="true"/>
    <lcf76f155ced4ddcb4097134ff3c332f xmlns="0bac48bc-505d-4d00-bb5e-4e27f5dd8ae1">
      <Terms xmlns="http://schemas.microsoft.com/office/infopath/2007/PartnerControls"/>
    </lcf76f155ced4ddcb4097134ff3c332f>
  </documentManagement>
</p:properties>
</file>

<file path=customXml/item3.xml>��< ? x m l   v e r s i o n = " 1 . 0 "   e n c o d i n g = " U T F - 1 6 "   s t a n d a l o n e = " n o " ? > < D a t a M a s h u p   x m l n s = " h t t p : / / s c h e m a s . m i c r o s o f t . c o m / D a t a M a s h u p " > A A A A A P g E 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E 4 X h p 5 8 A A A D i A A A A E g A A A E N v b m Z p Z y 9 Q Y W N r Y W d l L n h t b H q / e 7 + N f U V u j k J Z a l F x Z n 6 e r Z K h n o G S Q n F J Y l 5 K Y k 5 + X q q t U l 6 + k r 0 d L 5 d N Q G J y d m J 6 q g J Q d V 6 x V U V x i q 1 S R k l J g Z W + f n l 5 u V 6 5 s V 5 + U b q + k Y G B o X 6 E r 0 9 w c k Z q b q I S X H E m Y c W 6 m X k g a 5 N T l e x s w i C u s T P S s 7 D U M z M w N d U z A K q 1 0 Y e J 2 / h m 5 i H U G A H d r G d g o 4 8 k a K M P d a 4 d A A A A / / 8 D A F B L A w Q U A A I A C A A A A C E A K I p H u B U A A A A R A A A A E w A A A E Z v c m 1 1 b G F z L 1 N l Y 3 R p b 2 4 x L m 0 q T k 0 u y c z P U w i G 0 I b W A A A A A P / / A w B Q S w E C L Q A U A A Y A C A A A A C E A K t 2 q Q N I A A A A 3 A Q A A E w A A A A A A A A A A A A A A A A A A A A A A W 0 N v b n R l b n R f V H l w Z X N d L n h t b F B L A Q I t A B Q A A g A I A A A A I Q A T h e G n n w A A A O I A A A A S A A A A A A A A A A A A A A A A A A s D A A B D b 2 5 m a W c v U G F j a 2 F n Z S 5 4 b W x Q S w E C L Q A U A A I A C A A A A C E A K I p H u B U A A A A R A A A A E w A A A A A A A A A A A A A A A A D a A w A A R m 9 y b X V s Y X M v U 2 V j d G l v b j E u b V B L B Q Y A A A A A A w A D A M I A A A A g B 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A E A A A A A A A B 8 A Q A A 7 7 u / P D 9 4 b W w g d m V y c 2 l v b j 0 i M S 4 w I i B z d G F u Z G F s b 2 5 l P S J u b y I / P g 0 K P E x v Y 2 F s U G F j a 2 F n Z U 1 l d G F k Y X R h R m l s Z S B 4 b W x u c z p 4 c 2 Q 9 I m h 0 d H A 6 L y 9 3 d 3 c u d z M u b 3 J n L z I w M D E v W E 1 M U 2 N o Z W 1 h I i B 4 b W x u c z p 4 c 2 k 9 I m h 0 d H A 6 L y 9 3 d 3 c u d z M u b 3 J n L z I w M D E v W E 1 M U 2 N o Z W 1 h L W l u c 3 R h b m N l I j 4 8 S X R l b X M + P E l 0 Z W 0 + P E l 0 Z W 1 M b 2 N h d G l v b j 4 8 S X R l b V R 5 c G U + Q W x s R m 9 y b X V s Y X M 8 L 0 l 0 Z W 1 U e X B l P j x J d G V t U G F 0 a D 4 8 L 0 l 0 Z W 1 Q Y X R o P j w v S X R l b U x v Y 2 F 0 a W 9 u P j x T d G F i b G V F b n R y a W V z P j x F b n R y e S B U e X B l P S J R d W V y e U d y b 3 V w c y I g V m F s d W U 9 I n N B Q U F B Q U E 9 P S I v P j w v U 3 R h Y m x l R W 5 0 c m l l c z 4 8 L 0 l 0 Z W 0 + P C 9 J d G V t c z 4 8 L 0 x v Y 2 F s U G F j a 2 F n Z U 1 l d G F k Y X R h R m l s Z T 4 A A A A A A A A A A A = = < / D a t a M a s h u p > 
</file>

<file path=customXml/item4.xml><?xml version="1.0" encoding="utf-8"?>
<ct:contentTypeSchema xmlns:ct="http://schemas.microsoft.com/office/2006/metadata/contentType" xmlns:ma="http://schemas.microsoft.com/office/2006/metadata/properties/metaAttributes" ct:_="" ma:_="" ma:contentTypeName="Documento" ma:contentTypeID="0x01010027F4D633EC49B34FB86D9D79D0FE5C69" ma:contentTypeVersion="13" ma:contentTypeDescription="Crear nuevo documento." ma:contentTypeScope="" ma:versionID="23be2bc947f2d2f71191a3ddfe9e8ad1">
  <xsd:schema xmlns:xsd="http://www.w3.org/2001/XMLSchema" xmlns:xs="http://www.w3.org/2001/XMLSchema" xmlns:p="http://schemas.microsoft.com/office/2006/metadata/properties" xmlns:ns2="0bac48bc-505d-4d00-bb5e-4e27f5dd8ae1" xmlns:ns3="002233a0-49c8-4bf7-be46-2f4b54ee4e46" targetNamespace="http://schemas.microsoft.com/office/2006/metadata/properties" ma:root="true" ma:fieldsID="1c097402815e7b6b5de2b173dc6ce0f1" ns2:_="" ns3:_="">
    <xsd:import namespace="0bac48bc-505d-4d00-bb5e-4e27f5dd8ae1"/>
    <xsd:import namespace="002233a0-49c8-4bf7-be46-2f4b54ee4e4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MediaServiceLoca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ac48bc-505d-4d00-bb5e-4e27f5dd8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04059dad-b601-48a5-9c2b-e21d71df0de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2233a0-49c8-4bf7-be46-2f4b54ee4e4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46fd9a8-c691-4153-9c41-60a4fd717df8}" ma:internalName="TaxCatchAll" ma:showField="CatchAllData" ma:web="002233a0-49c8-4bf7-be46-2f4b54ee4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530802-62E5-401D-9B76-9579E29230A6}">
  <ds:schemaRefs>
    <ds:schemaRef ds:uri="http://schemas.microsoft.com/sharepoint/v3/contenttype/forms"/>
  </ds:schemaRefs>
</ds:datastoreItem>
</file>

<file path=customXml/itemProps2.xml><?xml version="1.0" encoding="utf-8"?>
<ds:datastoreItem xmlns:ds="http://schemas.openxmlformats.org/officeDocument/2006/customXml" ds:itemID="{9D2E9C9C-477C-47DC-AE05-AB521DA4F001}">
  <ds:schemaRefs>
    <ds:schemaRef ds:uri="http://schemas.microsoft.com/office/2006/metadata/properties"/>
    <ds:schemaRef ds:uri="http://schemas.microsoft.com/office/infopath/2007/PartnerControls"/>
    <ds:schemaRef ds:uri="002233a0-49c8-4bf7-be46-2f4b54ee4e46"/>
    <ds:schemaRef ds:uri="0bac48bc-505d-4d00-bb5e-4e27f5dd8ae1"/>
  </ds:schemaRefs>
</ds:datastoreItem>
</file>

<file path=customXml/itemProps3.xml><?xml version="1.0" encoding="utf-8"?>
<ds:datastoreItem xmlns:ds="http://schemas.openxmlformats.org/officeDocument/2006/customXml" ds:itemID="{65BDCEDD-93AE-41A9-87E5-B615DDAD0659}">
  <ds:schemaRefs>
    <ds:schemaRef ds:uri="http://schemas.microsoft.com/DataMashup"/>
  </ds:schemaRefs>
</ds:datastoreItem>
</file>

<file path=customXml/itemProps4.xml><?xml version="1.0" encoding="utf-8"?>
<ds:datastoreItem xmlns:ds="http://schemas.openxmlformats.org/officeDocument/2006/customXml" ds:itemID="{BC121101-A8B7-4EBA-9707-3EC82B441F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ac48bc-505d-4d00-bb5e-4e27f5dd8ae1"/>
    <ds:schemaRef ds:uri="002233a0-49c8-4bf7-be46-2f4b54ee4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Referencias</vt:lpstr>
      <vt:lpstr>Contenidos</vt:lpstr>
      <vt:lpstr>Gobierno corporativo</vt:lpstr>
      <vt:lpstr>Gestión de Personas</vt:lpstr>
      <vt:lpstr>Salud y Seguridad</vt:lpstr>
      <vt:lpstr>Compliance</vt:lpstr>
      <vt:lpstr>Desempeño</vt:lpstr>
      <vt:lpstr>Comunidades</vt:lpstr>
      <vt:lpstr>Agua</vt:lpstr>
      <vt:lpstr>Biodiversidad y conservación</vt:lpstr>
      <vt:lpstr>Emisiones y energía</vt:lpstr>
      <vt:lpstr>Residuos y relaves</vt:lpstr>
      <vt:lpstr>Proveedores</vt:lpstr>
      <vt:lpstr>Certificaciones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Florencia Antonia Delgado Vidal</dc:creator>
  <cp:keywords/>
  <dc:description/>
  <cp:lastModifiedBy>Donoso Tirado Macarena (Codelco-Casa Matriz)</cp:lastModifiedBy>
  <cp:revision/>
  <dcterms:created xsi:type="dcterms:W3CDTF">2024-09-09T18:33:30Z</dcterms:created>
  <dcterms:modified xsi:type="dcterms:W3CDTF">2026-04-07T14:32:01Z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0x01010027F4D633EC49B34FB86D9D79D0FE5C69</vt:lpwstr>
  </property>
  <property fmtid="{D5CDD505-2E9C-101B-9397-08002B2CF9AE}" pid="3" name="MediaServiceImageTags">
    <vt:lpwstr/>
  </property>
</Properties>
</file>