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42 Sep 2024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40" l="1"/>
  <c r="L31" i="40" s="1"/>
  <c r="L24" i="40"/>
  <c r="L18" i="40"/>
  <c r="L12" i="40"/>
  <c r="L13" i="40" s="1"/>
  <c r="Q45" i="40"/>
  <c r="P43" i="40"/>
  <c r="Q42" i="40"/>
  <c r="P42" i="40"/>
  <c r="G43" i="40"/>
  <c r="P12" i="40"/>
  <c r="Q12" i="40"/>
  <c r="P13" i="40"/>
  <c r="Q13" i="40"/>
  <c r="P14" i="40"/>
  <c r="Q14" i="40"/>
  <c r="P15" i="40"/>
  <c r="Q15" i="40"/>
  <c r="P16" i="40"/>
  <c r="Q16" i="40"/>
  <c r="P17" i="40"/>
  <c r="Q17" i="40"/>
  <c r="P18" i="40"/>
  <c r="Q18" i="40"/>
  <c r="P19" i="40"/>
  <c r="Q19" i="40"/>
  <c r="P20" i="40"/>
  <c r="Q20" i="40"/>
  <c r="P21" i="40"/>
  <c r="Q21" i="40"/>
  <c r="P22" i="40"/>
  <c r="Q22" i="40"/>
  <c r="P23" i="40"/>
  <c r="Q23" i="40"/>
  <c r="P24" i="40"/>
  <c r="Q24" i="40"/>
  <c r="P25" i="40"/>
  <c r="Q25" i="40"/>
  <c r="P26" i="40"/>
  <c r="Q26" i="40"/>
  <c r="P27" i="40"/>
  <c r="Q27" i="40"/>
  <c r="P28" i="40"/>
  <c r="Q28" i="40"/>
  <c r="P29" i="40"/>
  <c r="Q29" i="40"/>
  <c r="P30" i="40"/>
  <c r="Q30" i="40"/>
  <c r="P31" i="40"/>
  <c r="Q31" i="40"/>
  <c r="P32" i="40"/>
  <c r="Q32" i="40"/>
  <c r="P33" i="40"/>
  <c r="Q33" i="40"/>
  <c r="P34" i="40"/>
  <c r="Q34" i="40"/>
  <c r="P35" i="40"/>
  <c r="Q35" i="40"/>
  <c r="P36" i="40"/>
  <c r="Q36" i="40"/>
  <c r="P37" i="40"/>
  <c r="Q37" i="40"/>
  <c r="P38" i="40"/>
  <c r="Q38" i="40"/>
  <c r="P39" i="40"/>
  <c r="Q39" i="40"/>
  <c r="P40" i="40"/>
  <c r="Q40" i="40"/>
  <c r="Q11" i="40"/>
  <c r="P11" i="40"/>
  <c r="G40" i="40"/>
  <c r="H40" i="40"/>
  <c r="G37" i="40"/>
  <c r="H37" i="40" s="1"/>
  <c r="G38" i="40"/>
  <c r="H38" i="40"/>
  <c r="G39" i="40"/>
  <c r="H39" i="40" s="1"/>
  <c r="G34" i="40"/>
  <c r="H34" i="40"/>
  <c r="G35" i="40"/>
  <c r="H35" i="40"/>
  <c r="G36" i="40"/>
  <c r="H36" i="40"/>
  <c r="G31" i="40"/>
  <c r="H31" i="40"/>
  <c r="G32" i="40"/>
  <c r="H32" i="40" s="1"/>
  <c r="G33" i="40"/>
  <c r="H33" i="40"/>
  <c r="G27" i="40"/>
  <c r="H27" i="40"/>
  <c r="G28" i="40"/>
  <c r="H28" i="40"/>
  <c r="G29" i="40"/>
  <c r="H29" i="40"/>
  <c r="G30" i="40"/>
  <c r="H30" i="40"/>
  <c r="G23" i="40"/>
  <c r="H23" i="40" s="1"/>
  <c r="G24" i="40"/>
  <c r="H24" i="40"/>
  <c r="G25" i="40"/>
  <c r="H25" i="40"/>
  <c r="G26" i="40"/>
  <c r="H26" i="40" s="1"/>
  <c r="G19" i="40"/>
  <c r="H19" i="40"/>
  <c r="G20" i="40"/>
  <c r="H20" i="40"/>
  <c r="G21" i="40"/>
  <c r="H21" i="40"/>
  <c r="G22" i="40"/>
  <c r="H22" i="40"/>
  <c r="G12" i="40"/>
  <c r="H12" i="40"/>
  <c r="G13" i="40"/>
  <c r="H13" i="40"/>
  <c r="G14" i="40"/>
  <c r="H14" i="40"/>
  <c r="G15" i="40"/>
  <c r="H15" i="40"/>
  <c r="G16" i="40"/>
  <c r="H16" i="40"/>
  <c r="G17" i="40"/>
  <c r="H17" i="40"/>
  <c r="G18" i="40"/>
  <c r="H18" i="40"/>
  <c r="H11" i="40"/>
  <c r="G11" i="40"/>
  <c r="G41" i="40" l="1"/>
  <c r="H41" i="40"/>
  <c r="C8" i="45"/>
  <c r="D16" i="45" s="1"/>
  <c r="E16" i="45" s="1"/>
  <c r="D26" i="45"/>
  <c r="C8" i="42"/>
  <c r="D21" i="45"/>
  <c r="E21" i="45" s="1"/>
  <c r="F40" i="40" l="1"/>
  <c r="E32" i="45"/>
  <c r="D32" i="45"/>
  <c r="D31" i="45"/>
  <c r="E31" i="45" s="1"/>
  <c r="E30" i="45"/>
  <c r="D30" i="45"/>
  <c r="D29" i="45"/>
  <c r="E29" i="45" s="1"/>
  <c r="E28" i="45"/>
  <c r="D28" i="45"/>
  <c r="E26" i="45"/>
  <c r="E25" i="45"/>
  <c r="D25" i="45"/>
  <c r="D24" i="45"/>
  <c r="E24" i="45" s="1"/>
  <c r="E23" i="45"/>
  <c r="D23" i="45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E17" i="33" l="1"/>
  <c r="F37" i="40" l="1"/>
  <c r="F38" i="40"/>
  <c r="F39" i="40"/>
  <c r="C8" i="41" l="1"/>
  <c r="C8" i="34"/>
  <c r="C8" i="33"/>
  <c r="D16" i="33" s="1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L25" i="40" l="1"/>
  <c r="L19" i="40"/>
  <c r="Q43" i="40" l="1"/>
</calcChain>
</file>

<file path=xl/sharedStrings.xml><?xml version="1.0" encoding="utf-8"?>
<sst xmlns="http://schemas.openxmlformats.org/spreadsheetml/2006/main" count="738" uniqueCount="57">
  <si>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</si>
  <si>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</si>
  <si>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</si>
  <si>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</si>
  <si>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</si>
  <si>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</si>
  <si>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</si>
  <si>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</si>
  <si>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</si>
  <si>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</si>
  <si>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</si>
  <si>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</si>
  <si>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</si>
  <si>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</si>
  <si>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</si>
  <si>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</si>
  <si>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</si>
  <si>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</si>
  <si>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</si>
  <si>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</si>
  <si>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</si>
  <si>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</si>
  <si>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</si>
  <si>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</si>
  <si>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</si>
  <si>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</si>
  <si>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</si>
  <si>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</si>
  <si>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</si>
  <si>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</si>
  <si>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</si>
  <si>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</si>
  <si>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</si>
  <si>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31 de enero 2023</t>
  </si>
  <si>
    <t>2"1/2</t>
  </si>
  <si>
    <t>13-septiembre 2024</t>
  </si>
  <si>
    <t>14-septiembre 2024</t>
  </si>
  <si>
    <t>15-septiembre 2024</t>
  </si>
  <si>
    <t>16-septiembre 2024</t>
  </si>
  <si>
    <t>17 septiembre 2024</t>
  </si>
  <si>
    <t>18 septiembre 2024</t>
  </si>
  <si>
    <t>19 septiembre 2024</t>
  </si>
  <si>
    <t>20 septiembre 2024</t>
  </si>
  <si>
    <t>21septiembre 2024</t>
  </si>
  <si>
    <t>22 septiembre 2024</t>
  </si>
  <si>
    <t>23 septiembre 2024</t>
  </si>
  <si>
    <t>24 septiembre 2024</t>
  </si>
  <si>
    <t>25 septiembre 2024</t>
  </si>
  <si>
    <t>26 septiembre 2024</t>
  </si>
  <si>
    <t>27 septiembre 2024</t>
  </si>
  <si>
    <t>28 septiembre 2024</t>
  </si>
  <si>
    <t>29 septiembre 2024</t>
  </si>
  <si>
    <t>30 septiembre 2024</t>
  </si>
  <si>
    <t>Aporte 1 al 8 de Septiembre</t>
  </si>
  <si>
    <t>Aporte 9 al 15 deSeptiembre</t>
  </si>
  <si>
    <t>Aporte 16 al 22 deSeptiembre</t>
  </si>
  <si>
    <t>Aporte 23 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</si>
</sst>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8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6" borderId="63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3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 applyProtection="1">
      <alignment horizontal="center" vertical="center"/>
      <protection locked="0"/>
    </xf>
    <xf numFmtId="3" fontId="1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="90" zoomScaleNormal="90" workbookViewId="0">
      <selection activeCell="F40" sqref="F40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12.72656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6" t="s">
        <v>4</v>
      </c>
      <c r="D8" s="116" t="s">
        <v>5</v>
      </c>
      <c r="E8" s="46" t="s">
        <v>6</v>
      </c>
      <c r="F8" s="116" t="s">
        <v>7</v>
      </c>
      <c r="G8" s="120" t="s">
        <v>8</v>
      </c>
      <c r="H8" s="121"/>
      <c r="I8" s="1"/>
      <c r="J8" s="1"/>
      <c r="K8" s="60" t="s">
        <v>9</v>
      </c>
      <c r="L8" s="64"/>
      <c r="M8" s="64"/>
      <c r="N8" s="64"/>
      <c r="O8" s="118" t="s">
        <v>10</v>
      </c>
      <c r="P8" s="116" t="s">
        <v>11</v>
      </c>
      <c r="Q8" s="118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7"/>
      <c r="D9" s="117"/>
      <c r="E9" s="84" t="s">
        <v>13</v>
      </c>
      <c r="F9" s="117"/>
      <c r="G9" s="122"/>
      <c r="H9" s="123"/>
      <c r="I9" s="1"/>
      <c r="J9" s="1"/>
      <c r="K9" s="1"/>
      <c r="L9" s="64"/>
      <c r="M9" s="64"/>
      <c r="N9" s="64"/>
      <c r="O9" s="119"/>
      <c r="P9" s="117"/>
      <c r="Q9" s="119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45535</v>
      </c>
      <c r="E10" s="82">
        <v>0.33333333333333331</v>
      </c>
      <c r="F10" s="83">
        <v>3812092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45536</v>
      </c>
      <c r="E11" s="61">
        <v>0.33333333333333331</v>
      </c>
      <c r="F11" s="49">
        <f>'Día 1'!C16</f>
        <v>3814710</v>
      </c>
      <c r="G11" s="49">
        <f>F11-F10</f>
        <v>2618</v>
      </c>
      <c r="H11" s="50">
        <f>G11*1000/24/60/60</f>
        <v>30.300925925925924</v>
      </c>
      <c r="I11" s="1"/>
      <c r="J11" s="1"/>
      <c r="K11" s="113" t="s">
        <v>53</v>
      </c>
      <c r="L11" s="114"/>
      <c r="M11" s="115"/>
      <c r="O11" s="49">
        <v>30</v>
      </c>
      <c r="P11" s="49">
        <f>O11*60*60*24/1000</f>
        <v>2592</v>
      </c>
      <c r="Q11" s="49">
        <f>G11</f>
        <v>2618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45537</v>
      </c>
      <c r="E12" s="61">
        <v>0.33333333333333331</v>
      </c>
      <c r="F12" s="49">
        <f>'Día 2'!C16</f>
        <v>3817367</v>
      </c>
      <c r="G12" s="49">
        <f t="shared" ref="G12:G39" si="0">F12-F11</f>
        <v>2657</v>
      </c>
      <c r="H12" s="50">
        <f t="shared" ref="H12:H39" si="1">G12*1000/24/60/60</f>
        <v>30.752314814814817</v>
      </c>
      <c r="I12" s="1"/>
      <c r="K12" s="62"/>
      <c r="L12" s="68">
        <f>SUM(G11:G18)</f>
        <v>21398</v>
      </c>
      <c r="M12" s="70" t="s">
        <v>14</v>
      </c>
      <c r="N12" s="67"/>
      <c r="O12" s="49">
        <v>30</v>
      </c>
      <c r="P12" s="49">
        <f t="shared" ref="P12:P40" si="2">O12*60*60*24/1000</f>
        <v>2592</v>
      </c>
      <c r="Q12" s="49">
        <f t="shared" ref="Q12:Q40" si="3">G12</f>
        <v>2657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45538</v>
      </c>
      <c r="E13" s="61">
        <v>0.33333333333333331</v>
      </c>
      <c r="F13" s="49">
        <f>'Día 3'!C16</f>
        <v>3819919</v>
      </c>
      <c r="G13" s="49">
        <f t="shared" si="0"/>
        <v>2552</v>
      </c>
      <c r="H13" s="50">
        <f t="shared" si="1"/>
        <v>29.537037037037035</v>
      </c>
      <c r="I13" s="1"/>
      <c r="J13" s="1"/>
      <c r="K13" s="62"/>
      <c r="L13" s="73">
        <f>L12*1000/8/24/60/60</f>
        <v>30.95775462962963</v>
      </c>
      <c r="M13" s="73" t="s">
        <v>15</v>
      </c>
      <c r="N13" s="67"/>
      <c r="O13" s="49">
        <v>30</v>
      </c>
      <c r="P13" s="49">
        <f t="shared" si="2"/>
        <v>2592</v>
      </c>
      <c r="Q13" s="49">
        <f t="shared" si="3"/>
        <v>2552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45539</v>
      </c>
      <c r="E14" s="61">
        <v>0.33333333333333331</v>
      </c>
      <c r="F14" s="49">
        <f>'Día 4'!C16</f>
        <v>3822595</v>
      </c>
      <c r="G14" s="49">
        <f t="shared" si="0"/>
        <v>2676</v>
      </c>
      <c r="H14" s="50">
        <f t="shared" si="1"/>
        <v>30.972222222222221</v>
      </c>
      <c r="I14" s="1"/>
      <c r="J14" s="1"/>
      <c r="K14" s="63"/>
      <c r="L14" s="71"/>
      <c r="M14" s="72"/>
      <c r="N14" s="67"/>
      <c r="O14" s="49">
        <v>30</v>
      </c>
      <c r="P14" s="49">
        <f t="shared" si="2"/>
        <v>2592</v>
      </c>
      <c r="Q14" s="49">
        <f t="shared" si="3"/>
        <v>2676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45540</v>
      </c>
      <c r="E15" s="61">
        <v>0.33333333333333331</v>
      </c>
      <c r="F15" s="49">
        <f>'Día 5'!C16</f>
        <v>3825215</v>
      </c>
      <c r="G15" s="49">
        <f t="shared" si="0"/>
        <v>2620</v>
      </c>
      <c r="H15" s="50">
        <f t="shared" si="1"/>
        <v>30.324074074074076</v>
      </c>
      <c r="I15" s="1"/>
      <c r="J15" s="1"/>
      <c r="K15" s="1"/>
      <c r="L15" s="68"/>
      <c r="M15" s="66"/>
      <c r="N15" s="67"/>
      <c r="O15" s="49">
        <v>30</v>
      </c>
      <c r="P15" s="49">
        <f t="shared" si="2"/>
        <v>2592</v>
      </c>
      <c r="Q15" s="49">
        <f t="shared" si="3"/>
        <v>2620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45541</v>
      </c>
      <c r="E16" s="61">
        <v>0.33333333333333331</v>
      </c>
      <c r="F16" s="49">
        <f>'DÍa 6'!C16</f>
        <v>3828107</v>
      </c>
      <c r="G16" s="49">
        <f t="shared" si="0"/>
        <v>2892</v>
      </c>
      <c r="H16" s="50">
        <f t="shared" si="1"/>
        <v>33.472222222222221</v>
      </c>
      <c r="I16" s="1"/>
      <c r="J16" s="1"/>
      <c r="K16" s="1"/>
      <c r="L16" s="68"/>
      <c r="M16" s="66"/>
      <c r="N16" s="67"/>
      <c r="O16" s="49">
        <v>30</v>
      </c>
      <c r="P16" s="49">
        <f t="shared" si="2"/>
        <v>2592</v>
      </c>
      <c r="Q16" s="49">
        <f t="shared" si="3"/>
        <v>2892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45542</v>
      </c>
      <c r="E17" s="61">
        <v>0.33333333333333331</v>
      </c>
      <c r="F17" s="49">
        <f>'Día 7'!C16</f>
        <v>3830909</v>
      </c>
      <c r="G17" s="49">
        <f t="shared" si="0"/>
        <v>2802</v>
      </c>
      <c r="H17" s="50">
        <f t="shared" si="1"/>
        <v>32.430555555555557</v>
      </c>
      <c r="I17" s="1"/>
      <c r="J17" s="1"/>
      <c r="K17" s="113" t="s">
        <v>54</v>
      </c>
      <c r="L17" s="114"/>
      <c r="M17" s="115"/>
      <c r="N17" s="67"/>
      <c r="O17" s="49">
        <v>30</v>
      </c>
      <c r="P17" s="49">
        <f t="shared" si="2"/>
        <v>2592</v>
      </c>
      <c r="Q17" s="49">
        <f t="shared" si="3"/>
        <v>2802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45543</v>
      </c>
      <c r="E18" s="61">
        <v>0.33333333333333331</v>
      </c>
      <c r="F18" s="49">
        <f>'Día 8'!C16</f>
        <v>3833490</v>
      </c>
      <c r="G18" s="49">
        <f t="shared" si="0"/>
        <v>2581</v>
      </c>
      <c r="H18" s="50">
        <f t="shared" si="1"/>
        <v>29.872685185185183</v>
      </c>
      <c r="I18" s="1"/>
      <c r="K18" s="62"/>
      <c r="L18" s="68">
        <f>SUM(G19:G25)</f>
        <v>20237</v>
      </c>
      <c r="M18" s="70" t="s">
        <v>14</v>
      </c>
      <c r="N18" s="67"/>
      <c r="O18" s="49">
        <v>30</v>
      </c>
      <c r="P18" s="49">
        <f t="shared" si="2"/>
        <v>2592</v>
      </c>
      <c r="Q18" s="49">
        <f t="shared" si="3"/>
        <v>2581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45544</v>
      </c>
      <c r="E19" s="61">
        <v>0.33333333333333331</v>
      </c>
      <c r="F19" s="49">
        <f>'Día 9'!C16</f>
        <v>3836437</v>
      </c>
      <c r="G19" s="49">
        <f>F19-F18</f>
        <v>2947</v>
      </c>
      <c r="H19" s="50">
        <f>G19*1000/24/60/60</f>
        <v>34.108796296296298</v>
      </c>
      <c r="I19" s="1"/>
      <c r="J19" s="1"/>
      <c r="K19" s="62"/>
      <c r="L19" s="73">
        <f>L18*1000/7/24/60/60</f>
        <v>33.460648148148145</v>
      </c>
      <c r="M19" s="73" t="s">
        <v>15</v>
      </c>
      <c r="N19" s="67"/>
      <c r="O19" s="49">
        <v>30</v>
      </c>
      <c r="P19" s="49">
        <f t="shared" si="2"/>
        <v>2592</v>
      </c>
      <c r="Q19" s="49">
        <f t="shared" si="3"/>
        <v>2947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45545</v>
      </c>
      <c r="E20" s="61">
        <v>0.33333333333333331</v>
      </c>
      <c r="F20" s="49">
        <f>'Día 10'!C16</f>
        <v>3839315</v>
      </c>
      <c r="G20" s="49">
        <f t="shared" si="0"/>
        <v>2878</v>
      </c>
      <c r="H20" s="50">
        <f t="shared" si="1"/>
        <v>33.310185185185183</v>
      </c>
      <c r="I20" s="1"/>
      <c r="J20" s="1"/>
      <c r="K20" s="63"/>
      <c r="L20" s="71"/>
      <c r="M20" s="72"/>
      <c r="N20" s="67"/>
      <c r="O20" s="49">
        <v>30</v>
      </c>
      <c r="P20" s="49">
        <f t="shared" si="2"/>
        <v>2592</v>
      </c>
      <c r="Q20" s="49">
        <f t="shared" si="3"/>
        <v>2878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45546</v>
      </c>
      <c r="E21" s="61">
        <v>0.33333333333333331</v>
      </c>
      <c r="F21" s="49">
        <f>'Día 11'!C16</f>
        <v>3842200</v>
      </c>
      <c r="G21" s="49">
        <f t="shared" si="0"/>
        <v>2885</v>
      </c>
      <c r="H21" s="50">
        <f t="shared" si="1"/>
        <v>33.391203703703702</v>
      </c>
      <c r="I21" s="1"/>
      <c r="J21" s="1"/>
      <c r="K21" s="1"/>
      <c r="L21" s="65"/>
      <c r="M21" s="66"/>
      <c r="N21" s="67"/>
      <c r="O21" s="49">
        <v>30</v>
      </c>
      <c r="P21" s="49">
        <f t="shared" si="2"/>
        <v>2592</v>
      </c>
      <c r="Q21" s="49">
        <f t="shared" si="3"/>
        <v>2885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45547</v>
      </c>
      <c r="E22" s="61">
        <v>0.33333333333333331</v>
      </c>
      <c r="F22" s="49">
        <f>'Día 12'!C16</f>
        <v>3845092</v>
      </c>
      <c r="G22" s="49">
        <f t="shared" si="0"/>
        <v>2892</v>
      </c>
      <c r="H22" s="50">
        <f t="shared" si="1"/>
        <v>33.472222222222221</v>
      </c>
      <c r="I22" s="1"/>
      <c r="J22" s="1"/>
      <c r="K22" s="1"/>
      <c r="L22" s="65"/>
      <c r="M22" s="66"/>
      <c r="N22" s="67"/>
      <c r="O22" s="49">
        <v>30</v>
      </c>
      <c r="P22" s="49">
        <f t="shared" si="2"/>
        <v>2592</v>
      </c>
      <c r="Q22" s="49">
        <f t="shared" si="3"/>
        <v>2892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45548</v>
      </c>
      <c r="E23" s="61">
        <v>0.33333333333333331</v>
      </c>
      <c r="F23" s="49">
        <f>'Día 13'!C16</f>
        <v>3847996</v>
      </c>
      <c r="G23" s="49">
        <f>F23-F22</f>
        <v>2904</v>
      </c>
      <c r="H23" s="50">
        <f>G23*1000/24/60/60</f>
        <v>33.611111111111114</v>
      </c>
      <c r="I23" s="1"/>
      <c r="J23" s="1"/>
      <c r="K23" s="113" t="s">
        <v>55</v>
      </c>
      <c r="L23" s="114"/>
      <c r="M23" s="115"/>
      <c r="N23" s="67"/>
      <c r="O23" s="49">
        <v>30</v>
      </c>
      <c r="P23" s="49">
        <f t="shared" si="2"/>
        <v>2592</v>
      </c>
      <c r="Q23" s="49">
        <f t="shared" si="3"/>
        <v>2904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45549</v>
      </c>
      <c r="E24" s="61">
        <v>0.33333333333333331</v>
      </c>
      <c r="F24" s="49">
        <f>'Día 14'!C16</f>
        <v>3850870</v>
      </c>
      <c r="G24" s="49">
        <f t="shared" si="0"/>
        <v>2874</v>
      </c>
      <c r="H24" s="50">
        <f t="shared" si="1"/>
        <v>33.263888888888886</v>
      </c>
      <c r="I24" s="1"/>
      <c r="K24" s="62"/>
      <c r="L24" s="68">
        <f>SUM(G26:G32)</f>
        <v>19878</v>
      </c>
      <c r="M24" s="70" t="s">
        <v>14</v>
      </c>
      <c r="N24" s="67"/>
      <c r="O24" s="49">
        <v>30</v>
      </c>
      <c r="P24" s="49">
        <f t="shared" si="2"/>
        <v>2592</v>
      </c>
      <c r="Q24" s="49">
        <f t="shared" si="3"/>
        <v>2874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45550</v>
      </c>
      <c r="E25" s="61">
        <v>0.33333333333333331</v>
      </c>
      <c r="F25" s="49">
        <f>'Día 15'!C16</f>
        <v>3853727</v>
      </c>
      <c r="G25" s="49">
        <f t="shared" si="0"/>
        <v>2857</v>
      </c>
      <c r="H25" s="50">
        <f t="shared" si="1"/>
        <v>33.067129629629633</v>
      </c>
      <c r="I25" s="1"/>
      <c r="J25" s="1"/>
      <c r="K25" s="62"/>
      <c r="L25" s="73">
        <f>L24*1000/7/24/60/60</f>
        <v>32.867063492063494</v>
      </c>
      <c r="M25" s="73" t="s">
        <v>15</v>
      </c>
      <c r="N25" s="67"/>
      <c r="O25" s="49">
        <v>30</v>
      </c>
      <c r="P25" s="49">
        <f t="shared" si="2"/>
        <v>2592</v>
      </c>
      <c r="Q25" s="49">
        <f t="shared" si="3"/>
        <v>2857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45551</v>
      </c>
      <c r="E26" s="61">
        <v>0.33333333333333331</v>
      </c>
      <c r="F26" s="49">
        <f>'Día 16'!C16</f>
        <v>3856569</v>
      </c>
      <c r="G26" s="49">
        <f t="shared" si="0"/>
        <v>2842</v>
      </c>
      <c r="H26" s="50">
        <f t="shared" si="1"/>
        <v>32.893518518518519</v>
      </c>
      <c r="I26" s="1"/>
      <c r="J26" s="1"/>
      <c r="K26" s="63"/>
      <c r="L26" s="71"/>
      <c r="M26" s="72"/>
      <c r="N26" s="67"/>
      <c r="O26" s="49">
        <v>30</v>
      </c>
      <c r="P26" s="49">
        <f t="shared" si="2"/>
        <v>2592</v>
      </c>
      <c r="Q26" s="49">
        <f t="shared" si="3"/>
        <v>2842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45552</v>
      </c>
      <c r="E27" s="61">
        <v>0.33333333333333331</v>
      </c>
      <c r="F27" s="49">
        <f>'Día 17'!C16</f>
        <v>3859373</v>
      </c>
      <c r="G27" s="49">
        <f>F27-F26</f>
        <v>2804</v>
      </c>
      <c r="H27" s="50">
        <f>G27*1000/24/60/60</f>
        <v>32.453703703703702</v>
      </c>
      <c r="I27" s="1"/>
      <c r="J27" s="1"/>
      <c r="K27" s="1"/>
      <c r="L27" s="65"/>
      <c r="M27" s="66"/>
      <c r="N27" s="67"/>
      <c r="O27" s="49">
        <v>30</v>
      </c>
      <c r="P27" s="49">
        <f t="shared" si="2"/>
        <v>2592</v>
      </c>
      <c r="Q27" s="49">
        <f t="shared" si="3"/>
        <v>2804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45553</v>
      </c>
      <c r="E28" s="61">
        <v>0.33333333333333331</v>
      </c>
      <c r="F28" s="49">
        <f>'Día 18'!C16</f>
        <v>3862188</v>
      </c>
      <c r="G28" s="49">
        <f t="shared" si="0"/>
        <v>2815</v>
      </c>
      <c r="H28" s="50">
        <f t="shared" si="1"/>
        <v>32.581018518518519</v>
      </c>
      <c r="I28" s="1"/>
      <c r="J28" s="1"/>
      <c r="K28" s="1"/>
      <c r="L28" s="65"/>
      <c r="M28" s="66"/>
      <c r="N28" s="67"/>
      <c r="O28" s="49">
        <v>30</v>
      </c>
      <c r="P28" s="49">
        <f t="shared" si="2"/>
        <v>2592</v>
      </c>
      <c r="Q28" s="49">
        <f t="shared" si="3"/>
        <v>2815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45554</v>
      </c>
      <c r="E29" s="61">
        <v>0.33333333333333331</v>
      </c>
      <c r="F29" s="49">
        <f>'Día 19'!C16</f>
        <v>3865007</v>
      </c>
      <c r="G29" s="49">
        <f t="shared" si="0"/>
        <v>2819</v>
      </c>
      <c r="H29" s="50">
        <f t="shared" si="1"/>
        <v>32.627314814814817</v>
      </c>
      <c r="I29" s="1"/>
      <c r="J29" s="1"/>
      <c r="K29" s="113" t="s">
        <v>56</v>
      </c>
      <c r="L29" s="114"/>
      <c r="M29" s="115"/>
      <c r="N29" s="67"/>
      <c r="O29" s="49">
        <v>30</v>
      </c>
      <c r="P29" s="49">
        <f t="shared" si="2"/>
        <v>2592</v>
      </c>
      <c r="Q29" s="49">
        <f t="shared" si="3"/>
        <v>2819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45555</v>
      </c>
      <c r="E30" s="61">
        <v>0.33333333333333331</v>
      </c>
      <c r="F30" s="49">
        <f>'Día 20'!C16</f>
        <v>3867863</v>
      </c>
      <c r="G30" s="49">
        <f t="shared" si="0"/>
        <v>2856</v>
      </c>
      <c r="H30" s="50">
        <f t="shared" si="1"/>
        <v>33.055555555555557</v>
      </c>
      <c r="I30" s="1"/>
      <c r="K30" s="62"/>
      <c r="L30" s="68">
        <f>SUM(G33:G40)</f>
        <v>21833</v>
      </c>
      <c r="M30" s="70" t="s">
        <v>14</v>
      </c>
      <c r="N30" s="67"/>
      <c r="O30" s="49">
        <v>30</v>
      </c>
      <c r="P30" s="49">
        <f t="shared" si="2"/>
        <v>2592</v>
      </c>
      <c r="Q30" s="49">
        <f t="shared" si="3"/>
        <v>2856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45556</v>
      </c>
      <c r="E31" s="61">
        <v>0.33333333333333331</v>
      </c>
      <c r="F31" s="49">
        <f>'Día 21'!C16</f>
        <v>3870718</v>
      </c>
      <c r="G31" s="49">
        <f>F31-F30</f>
        <v>2855</v>
      </c>
      <c r="H31" s="50">
        <f>G31*1000/24/60/60</f>
        <v>33.043981481481481</v>
      </c>
      <c r="I31" s="1"/>
      <c r="J31" s="1"/>
      <c r="K31" s="62"/>
      <c r="L31" s="73">
        <f>L30*1000/8/24/60/60</f>
        <v>31.587094907407408</v>
      </c>
      <c r="M31" s="73" t="s">
        <v>15</v>
      </c>
      <c r="N31" s="67"/>
      <c r="O31" s="49">
        <v>30</v>
      </c>
      <c r="P31" s="49">
        <f t="shared" si="2"/>
        <v>2592</v>
      </c>
      <c r="Q31" s="49">
        <f t="shared" si="3"/>
        <v>2855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45557</v>
      </c>
      <c r="E32" s="61">
        <v>0.33333333333333331</v>
      </c>
      <c r="F32" s="49">
        <f>'Día 22'!C16</f>
        <v>3873605</v>
      </c>
      <c r="G32" s="49">
        <f t="shared" si="0"/>
        <v>2887</v>
      </c>
      <c r="H32" s="50">
        <f t="shared" si="1"/>
        <v>33.414351851851855</v>
      </c>
      <c r="I32" s="1"/>
      <c r="J32" s="1"/>
      <c r="K32" s="63"/>
      <c r="L32" s="71"/>
      <c r="M32" s="72"/>
      <c r="N32" s="67"/>
      <c r="O32" s="49">
        <v>30</v>
      </c>
      <c r="P32" s="49">
        <f t="shared" si="2"/>
        <v>2592</v>
      </c>
      <c r="Q32" s="49">
        <f t="shared" si="3"/>
        <v>2887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45558</v>
      </c>
      <c r="E33" s="61">
        <v>0.33333333333333331</v>
      </c>
      <c r="F33" s="49">
        <f>'Día 23'!C16</f>
        <v>3876481</v>
      </c>
      <c r="G33" s="49">
        <f t="shared" si="0"/>
        <v>2876</v>
      </c>
      <c r="H33" s="50">
        <f t="shared" si="1"/>
        <v>33.287037037037038</v>
      </c>
      <c r="I33" s="1"/>
      <c r="J33" s="1"/>
      <c r="K33" s="1"/>
      <c r="L33" s="65"/>
      <c r="M33" s="66"/>
      <c r="N33" s="67"/>
      <c r="O33" s="49">
        <v>30</v>
      </c>
      <c r="P33" s="49">
        <f t="shared" si="2"/>
        <v>2592</v>
      </c>
      <c r="Q33" s="49">
        <f t="shared" si="3"/>
        <v>2876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45559</v>
      </c>
      <c r="E34" s="61">
        <v>0.33333333333333331</v>
      </c>
      <c r="F34" s="49">
        <f>'Día 24'!C16</f>
        <v>3879297</v>
      </c>
      <c r="G34" s="49">
        <f>F34-F33</f>
        <v>2816</v>
      </c>
      <c r="H34" s="50">
        <f>G34*1000/24/60/60</f>
        <v>32.592592592592588</v>
      </c>
      <c r="I34" s="1"/>
      <c r="J34" s="1"/>
      <c r="K34" s="1"/>
      <c r="L34" s="65"/>
      <c r="M34" s="66"/>
      <c r="N34" s="67"/>
      <c r="O34" s="49">
        <v>30</v>
      </c>
      <c r="P34" s="49">
        <f t="shared" si="2"/>
        <v>2592</v>
      </c>
      <c r="Q34" s="49">
        <f t="shared" si="3"/>
        <v>2816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45560</v>
      </c>
      <c r="E35" s="61">
        <v>0.33333333333333331</v>
      </c>
      <c r="F35" s="49">
        <f>'Día 25'!C16</f>
        <v>3882330</v>
      </c>
      <c r="G35" s="49">
        <f t="shared" si="0"/>
        <v>3033</v>
      </c>
      <c r="H35" s="50">
        <f t="shared" si="1"/>
        <v>35.104166666666664</v>
      </c>
      <c r="I35" s="1"/>
      <c r="J35" s="1"/>
      <c r="K35" s="1"/>
      <c r="L35" s="110"/>
      <c r="M35" s="66"/>
      <c r="N35" s="67"/>
      <c r="O35" s="49">
        <v>30</v>
      </c>
      <c r="P35" s="49">
        <f t="shared" si="2"/>
        <v>2592</v>
      </c>
      <c r="Q35" s="49">
        <f t="shared" si="3"/>
        <v>3033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45561</v>
      </c>
      <c r="E36" s="61">
        <v>0.33333333333333331</v>
      </c>
      <c r="F36" s="49">
        <f>'Día 26'!C16</f>
        <v>3884993</v>
      </c>
      <c r="G36" s="49">
        <f t="shared" si="0"/>
        <v>2663</v>
      </c>
      <c r="H36" s="50">
        <f t="shared" si="1"/>
        <v>30.821759259259256</v>
      </c>
      <c r="I36" s="1"/>
      <c r="K36" s="1"/>
      <c r="L36" s="110"/>
      <c r="M36" s="66"/>
      <c r="N36" s="67"/>
      <c r="O36" s="49">
        <v>30</v>
      </c>
      <c r="P36" s="49">
        <f t="shared" si="2"/>
        <v>2592</v>
      </c>
      <c r="Q36" s="49">
        <f t="shared" si="3"/>
        <v>2663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45562</v>
      </c>
      <c r="E37" s="61">
        <v>0.33333333333333331</v>
      </c>
      <c r="F37" s="49">
        <f>'Día 27'!C16</f>
        <v>3887607</v>
      </c>
      <c r="G37" s="49">
        <f>F37-F36</f>
        <v>2614</v>
      </c>
      <c r="H37" s="50">
        <f>G37*1000/24/60/60</f>
        <v>30.25462962962963</v>
      </c>
      <c r="I37" s="1"/>
      <c r="J37" s="1"/>
      <c r="K37" s="1"/>
      <c r="L37" s="110"/>
      <c r="M37" s="66"/>
      <c r="N37" s="67"/>
      <c r="O37" s="49">
        <v>30</v>
      </c>
      <c r="P37" s="49">
        <f t="shared" si="2"/>
        <v>2592</v>
      </c>
      <c r="Q37" s="49">
        <f t="shared" si="3"/>
        <v>2614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45563</v>
      </c>
      <c r="E38" s="61">
        <v>0.33333333333333331</v>
      </c>
      <c r="F38" s="49">
        <f>'Día 28'!C16</f>
        <v>3890298</v>
      </c>
      <c r="G38" s="49">
        <f t="shared" si="0"/>
        <v>2691</v>
      </c>
      <c r="H38" s="50">
        <f t="shared" si="1"/>
        <v>31.145833333333332</v>
      </c>
      <c r="I38" s="1"/>
      <c r="J38" s="1"/>
      <c r="K38" s="1"/>
      <c r="L38" s="110"/>
      <c r="M38" s="66"/>
      <c r="N38" s="67"/>
      <c r="O38" s="49">
        <v>30</v>
      </c>
      <c r="P38" s="49">
        <f t="shared" si="2"/>
        <v>2592</v>
      </c>
      <c r="Q38" s="49">
        <f t="shared" si="3"/>
        <v>2691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45564</v>
      </c>
      <c r="E39" s="61">
        <v>0.33333333333333331</v>
      </c>
      <c r="F39" s="49">
        <f>'Día 29'!C16</f>
        <v>3892904</v>
      </c>
      <c r="G39" s="49">
        <f t="shared" si="0"/>
        <v>2606</v>
      </c>
      <c r="H39" s="50">
        <f t="shared" si="1"/>
        <v>30.162037037037035</v>
      </c>
      <c r="I39" s="1"/>
      <c r="J39" s="1"/>
      <c r="K39" s="1"/>
      <c r="L39" s="110"/>
      <c r="M39" s="66"/>
      <c r="N39" s="67"/>
      <c r="O39" s="49">
        <v>30</v>
      </c>
      <c r="P39" s="49">
        <f t="shared" si="2"/>
        <v>2592</v>
      </c>
      <c r="Q39" s="49">
        <f t="shared" si="3"/>
        <v>2606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45565</v>
      </c>
      <c r="E40" s="61">
        <v>0.33333333333333298</v>
      </c>
      <c r="F40" s="49">
        <f>'Día 30'!C16</f>
        <v>3895438</v>
      </c>
      <c r="G40" s="49">
        <f>F40-F39</f>
        <v>2534</v>
      </c>
      <c r="H40" s="50">
        <f>G40*1000/24/60/60</f>
        <v>29.328703703703702</v>
      </c>
      <c r="I40" s="1"/>
      <c r="J40" s="1"/>
      <c r="K40" s="1"/>
      <c r="L40" s="65"/>
      <c r="M40" s="66"/>
      <c r="N40" s="67"/>
      <c r="O40" s="49">
        <v>30</v>
      </c>
      <c r="P40" s="49">
        <f t="shared" si="2"/>
        <v>2592</v>
      </c>
      <c r="Q40" s="49">
        <f t="shared" si="3"/>
        <v>2534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153"/>
      <c r="D41" s="154"/>
      <c r="E41" s="155"/>
      <c r="F41" s="156"/>
      <c r="G41" s="157">
        <f>(AVERAGE(G11:G40)-2592)/2592</f>
        <v>7.1836419753086356E-2</v>
      </c>
      <c r="H41" s="157">
        <f>(AVERAGE(H11:H40)-30)/30</f>
        <v>7.1836419753086508E-2</v>
      </c>
      <c r="I41" s="1"/>
      <c r="J41" s="1"/>
      <c r="K41" s="1"/>
      <c r="L41" s="110"/>
      <c r="M41" s="66"/>
      <c r="N41" s="66"/>
      <c r="O41" s="66"/>
      <c r="P41" s="66"/>
      <c r="Q41" s="66"/>
      <c r="R41" s="1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1"/>
      <c r="D42" s="52"/>
      <c r="E42" s="52"/>
      <c r="F42" s="52"/>
      <c r="G42" s="52"/>
      <c r="H42" s="53"/>
      <c r="I42" s="1"/>
      <c r="J42" s="1"/>
      <c r="K42" s="1"/>
      <c r="L42" s="1"/>
      <c r="M42" s="1"/>
      <c r="N42" s="111" t="s">
        <v>17</v>
      </c>
      <c r="O42" s="77" t="s">
        <v>18</v>
      </c>
      <c r="P42" s="76">
        <f>SUM(P11:P40)</f>
        <v>77760</v>
      </c>
      <c r="Q42" s="94">
        <f>SUM(Q11:Q40)</f>
        <v>83346</v>
      </c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4"/>
      <c r="D43" s="58" t="s">
        <v>19</v>
      </c>
      <c r="E43" s="58"/>
      <c r="F43" s="58"/>
      <c r="G43" s="87">
        <f>(F40-F10)*1000/30/24/60/60</f>
        <v>32.155092592592588</v>
      </c>
      <c r="H43" s="59" t="s">
        <v>20</v>
      </c>
      <c r="I43" s="1"/>
      <c r="J43" s="1"/>
      <c r="K43" s="1"/>
      <c r="L43" s="1"/>
      <c r="M43" s="60"/>
      <c r="N43" s="112"/>
      <c r="O43" s="78" t="s">
        <v>21</v>
      </c>
      <c r="P43" s="93">
        <f>P42*1000/30/24/60/60</f>
        <v>30</v>
      </c>
      <c r="Q43" s="96">
        <f>Q42*1000/30/24/60/60</f>
        <v>32.155092592592588</v>
      </c>
      <c r="R43" s="60" t="s">
        <v>22</v>
      </c>
      <c r="S43" s="1"/>
      <c r="T43" s="1"/>
      <c r="U43" s="1"/>
      <c r="V43" s="1"/>
      <c r="W43" s="1"/>
    </row>
    <row r="44" spans="1:23" x14ac:dyDescent="0.35">
      <c r="A44" s="1"/>
      <c r="B44" s="1"/>
      <c r="C44" s="55"/>
      <c r="D44" s="56"/>
      <c r="E44" s="56"/>
      <c r="F44" s="56"/>
      <c r="G44" s="56"/>
      <c r="H44" s="5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4" t="s">
        <v>23</v>
      </c>
      <c r="O45" s="75" t="s">
        <v>14</v>
      </c>
      <c r="P45" s="75"/>
      <c r="Q45" s="86">
        <f>Q42-P42</f>
        <v>5586</v>
      </c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60" t="s">
        <v>24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8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</sheetData>
  <mergeCells count="12">
    <mergeCell ref="F8:F9"/>
    <mergeCell ref="D8:D9"/>
    <mergeCell ref="C8:C9"/>
    <mergeCell ref="P8:P9"/>
    <mergeCell ref="Q8:Q9"/>
    <mergeCell ref="O8:O9"/>
    <mergeCell ref="G8:H9"/>
    <mergeCell ref="N42:N43"/>
    <mergeCell ref="K11:M11"/>
    <mergeCell ref="K17:M17"/>
    <mergeCell ref="K29:M29"/>
    <mergeCell ref="K23:M2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0" zoomScale="85" zoomScaleNormal="85" zoomScalePageLayoutView="70" workbookViewId="0">
      <selection activeCell="B18" sqref="B1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45544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3834729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3836437</v>
      </c>
      <c r="D16" s="40">
        <f>+C16-C8</f>
        <v>1708</v>
      </c>
      <c r="E16" s="97">
        <f>+D16*1000/14/3600</f>
        <v>33.888888888888886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3837043</v>
      </c>
      <c r="D21" s="40">
        <f>+C21-C16</f>
        <v>606</v>
      </c>
      <c r="E21" s="97">
        <f>+D21*1000/5/3600</f>
        <v>33.666666666666664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3837643</v>
      </c>
      <c r="D26" s="40">
        <f>+C26-C21</f>
        <v>600</v>
      </c>
      <c r="E26" s="97">
        <f>+D26*1000/5/3600</f>
        <v>33.333333333333336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45545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3837643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3839315</v>
      </c>
      <c r="D16" s="40">
        <f>+C16-C8</f>
        <v>1672</v>
      </c>
      <c r="E16" s="97">
        <f>+D16*1000/14/3600</f>
        <v>33.174603174603178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3839934</v>
      </c>
      <c r="D21" s="40">
        <f>+C21-C16</f>
        <v>619</v>
      </c>
      <c r="E21" s="97">
        <f>+D21*1000/5/3600</f>
        <v>34.388888888888886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3840514</v>
      </c>
      <c r="D26" s="40">
        <f>+C26-C21</f>
        <v>580</v>
      </c>
      <c r="E26" s="97">
        <f>+D26*1000/5/3600</f>
        <v>32.222222222222221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45546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3840514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3842200</v>
      </c>
      <c r="D16" s="40">
        <f>+C16-C8</f>
        <v>1686</v>
      </c>
      <c r="E16" s="97">
        <f>+D16*1000/14/3600</f>
        <v>33.452380952380956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3842790</v>
      </c>
      <c r="D21" s="40">
        <f>+C21-C16</f>
        <v>590</v>
      </c>
      <c r="E21" s="97">
        <f>+D21*1000/5/3600</f>
        <v>32.777777777777779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3843418</v>
      </c>
      <c r="D26" s="40">
        <f>+C26-C21</f>
        <v>628</v>
      </c>
      <c r="E26" s="97">
        <f>+D26*1000/5/3600</f>
        <v>34.888888888888886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45547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3843418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3845092</v>
      </c>
      <c r="D16" s="40">
        <f>+C16-C8</f>
        <v>1674</v>
      </c>
      <c r="E16" s="97">
        <f>+D16*1000/14/3600</f>
        <v>33.214285714285715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3845691</v>
      </c>
      <c r="D21" s="40">
        <f>+C21-C16</f>
        <v>599</v>
      </c>
      <c r="E21" s="97">
        <f>+D21*1000/5/3600</f>
        <v>33.277777777777779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3846311</v>
      </c>
      <c r="D26" s="40">
        <f>+C26-C21</f>
        <v>620</v>
      </c>
      <c r="E26" s="97">
        <f>+D26*1000/5/3600</f>
        <v>34.444444444444443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3846311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3847996</v>
      </c>
      <c r="D16" s="40">
        <f>+C16-C8</f>
        <v>1685</v>
      </c>
      <c r="E16" s="97">
        <f>+D16*1000/14/3600</f>
        <v>33.432539682539684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3848588</v>
      </c>
      <c r="D21" s="40">
        <f>+C21-C16</f>
        <v>592</v>
      </c>
      <c r="E21" s="97">
        <f>+D21*1000/5/3600</f>
        <v>32.888888888888886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3849184</v>
      </c>
      <c r="D26" s="40">
        <f>+C26-C21</f>
        <v>596</v>
      </c>
      <c r="E26" s="97">
        <f>+D26*1000/5/3600</f>
        <v>33.111111111111114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zoomScale="85" zoomScaleNormal="85" zoomScalePageLayoutView="70" workbookViewId="0">
      <selection activeCell="C11" sqref="C1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3849184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3850870</v>
      </c>
      <c r="D16" s="40">
        <f>+C16-C8</f>
        <v>1686</v>
      </c>
      <c r="E16" s="97">
        <f>+D16*1000/14/3600</f>
        <v>33.452380952380956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3851458</v>
      </c>
      <c r="D21" s="40">
        <f>+C21-C16</f>
        <v>588</v>
      </c>
      <c r="E21" s="97">
        <f>+D21*1000/5/3600</f>
        <v>32.666666666666664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3852056</v>
      </c>
      <c r="D26" s="40">
        <f>+C26-C21</f>
        <v>598</v>
      </c>
      <c r="E26" s="97">
        <f>+D26*1000/5/3600</f>
        <v>33.222222222222221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4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3852056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3853727</v>
      </c>
      <c r="D16" s="40">
        <f>+C16-C8</f>
        <v>1671</v>
      </c>
      <c r="E16" s="97">
        <f>+D16*1000/14/3600</f>
        <v>33.154761904761905</v>
      </c>
      <c r="F16" s="41" t="s">
        <v>16</v>
      </c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3854316</v>
      </c>
      <c r="D21" s="40">
        <f>+C21-C16</f>
        <v>589</v>
      </c>
      <c r="E21" s="97">
        <f>+D21*1000/5/3600</f>
        <v>32.722222222222221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3854906</v>
      </c>
      <c r="D26" s="40">
        <f>+C26-C21</f>
        <v>590</v>
      </c>
      <c r="E26" s="97">
        <f>+D26*1000/5/3600</f>
        <v>32.777777777777779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3854906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3856569</v>
      </c>
      <c r="D16" s="40">
        <f>+C16-C8</f>
        <v>1663</v>
      </c>
      <c r="E16" s="97">
        <f>+D16*1000/14/3600</f>
        <v>32.996031746031747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3857156</v>
      </c>
      <c r="D21" s="40">
        <f>+C21-C16</f>
        <v>587</v>
      </c>
      <c r="E21" s="97">
        <f>+D21*1000/5/3600</f>
        <v>32.611111111111114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3857722</v>
      </c>
      <c r="D26" s="40">
        <f>+C26-C21</f>
        <v>566</v>
      </c>
      <c r="E26" s="97">
        <f>+D26*1000/5/3600</f>
        <v>31.444444444444443</v>
      </c>
      <c r="F26" s="41" t="s">
        <v>16</v>
      </c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zoomScale="85" zoomScaleNormal="85" zoomScalePageLayoutView="70" workbookViewId="0">
      <selection activeCell="B10" sqref="B1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3857722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3859373</v>
      </c>
      <c r="D16" s="40">
        <f>+C16-C8</f>
        <v>1651</v>
      </c>
      <c r="E16" s="97">
        <f>+D16*1000/14/3600</f>
        <v>32.757936507936506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3859961</v>
      </c>
      <c r="D21" s="40">
        <f>+C21-C16</f>
        <v>588</v>
      </c>
      <c r="E21" s="97">
        <f>+D21*1000/5/3600</f>
        <v>32.666666666666664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3860544</v>
      </c>
      <c r="D26" s="40">
        <f>+C26-C21</f>
        <v>583</v>
      </c>
      <c r="E26" s="97">
        <f>+D26*1000/5/3600</f>
        <v>32.388888888888886</v>
      </c>
      <c r="F26" s="45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3860544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3862188</v>
      </c>
      <c r="D16" s="40">
        <f>+C16-C8</f>
        <v>1644</v>
      </c>
      <c r="E16" s="97">
        <f>+D16*1000/14/3600</f>
        <v>32.61904761904762</v>
      </c>
      <c r="F16" s="41"/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3862776</v>
      </c>
      <c r="D21" s="40">
        <f>+C21-C16</f>
        <v>588</v>
      </c>
      <c r="E21" s="97">
        <f>+D21*1000/5/3600</f>
        <v>32.666666666666664</v>
      </c>
      <c r="F21" s="41"/>
      <c r="G21" s="137" t="s">
        <v>16</v>
      </c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3863359</v>
      </c>
      <c r="D26" s="40">
        <f>+C26-C21</f>
        <v>583</v>
      </c>
      <c r="E26" s="97">
        <f>+D26*1000/5/3600</f>
        <v>32.388888888888886</v>
      </c>
      <c r="F26" s="41" t="s">
        <v>16</v>
      </c>
      <c r="G26" s="137" t="s">
        <v>16</v>
      </c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45536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3813187</v>
      </c>
      <c r="D8" s="28"/>
      <c r="E8" s="28"/>
      <c r="F8" s="8"/>
      <c r="G8" s="141"/>
      <c r="H8" s="142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4" t="s">
        <v>16</v>
      </c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3814710</v>
      </c>
      <c r="D16" s="40">
        <f>+C16-C8</f>
        <v>1523</v>
      </c>
      <c r="E16" s="97">
        <f>+D16*1000/14/3600</f>
        <v>30.218253968253968</v>
      </c>
      <c r="F16" s="41"/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4" t="s">
        <v>16</v>
      </c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3815259</v>
      </c>
      <c r="D21" s="40">
        <f>+C21-C16</f>
        <v>549</v>
      </c>
      <c r="E21" s="97">
        <f>+D21*1000/5/3600</f>
        <v>30.5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4" t="s">
        <v>16</v>
      </c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3815818</v>
      </c>
      <c r="D26" s="40">
        <f>+C26-C21</f>
        <v>559</v>
      </c>
      <c r="E26" s="97">
        <f>+D26*1000/5/3600</f>
        <v>31.055555555555557</v>
      </c>
      <c r="F26" s="41" t="s">
        <v>16</v>
      </c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3863359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3865007</v>
      </c>
      <c r="D16" s="40">
        <f>+C16-C8</f>
        <v>1648</v>
      </c>
      <c r="E16" s="97">
        <f>+D16*1000/14/3600</f>
        <v>32.698412698412696</v>
      </c>
      <c r="F16" s="41"/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3865608</v>
      </c>
      <c r="D21" s="40">
        <f>+C21-C16</f>
        <v>601</v>
      </c>
      <c r="E21" s="97">
        <f>+D21*1000/5/3600</f>
        <v>33.388888888888886</v>
      </c>
      <c r="F21" s="41"/>
      <c r="G21" s="137" t="s">
        <v>16</v>
      </c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3866200</v>
      </c>
      <c r="D26" s="40">
        <f>+C26-C21</f>
        <v>592</v>
      </c>
      <c r="E26" s="97">
        <f>+D26*1000/5/3600</f>
        <v>32.888888888888886</v>
      </c>
      <c r="F26" s="41"/>
      <c r="G26" s="137" t="s">
        <v>16</v>
      </c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4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3866200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3867863</v>
      </c>
      <c r="D16" s="40">
        <f>+C16-C8</f>
        <v>1663</v>
      </c>
      <c r="E16" s="97">
        <f>+D16*1000/14/3600</f>
        <v>32.996031746031747</v>
      </c>
      <c r="F16" s="41"/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3868463</v>
      </c>
      <c r="D21" s="40">
        <f>+C21-C16</f>
        <v>600</v>
      </c>
      <c r="E21" s="97">
        <f>+D21*1000/5/3600</f>
        <v>33.333333333333336</v>
      </c>
      <c r="F21" s="41"/>
      <c r="G21" s="137" t="s">
        <v>16</v>
      </c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3869062</v>
      </c>
      <c r="D26" s="40">
        <f>+C26-C21</f>
        <v>599</v>
      </c>
      <c r="E26" s="97">
        <f>+D26*1000/5/3600</f>
        <v>33.277777777777779</v>
      </c>
      <c r="F26" s="41"/>
      <c r="G26" s="137" t="s">
        <v>16</v>
      </c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4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3869062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3870718</v>
      </c>
      <c r="D16" s="40">
        <f>+C16-C8</f>
        <v>1656</v>
      </c>
      <c r="E16" s="97">
        <f>+D16*1000/14/3600</f>
        <v>32.857142857142861</v>
      </c>
      <c r="F16" s="41"/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3871318</v>
      </c>
      <c r="D21" s="40">
        <f>+C21-C16</f>
        <v>600</v>
      </c>
      <c r="E21" s="97">
        <f>+D21*1000/5/3600</f>
        <v>33.333333333333336</v>
      </c>
      <c r="F21" s="41"/>
      <c r="G21" s="137" t="s">
        <v>16</v>
      </c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3871910</v>
      </c>
      <c r="D26" s="40">
        <f>+C26-C21</f>
        <v>592</v>
      </c>
      <c r="E26" s="97">
        <f>+D26*1000/5/3600</f>
        <v>32.888888888888886</v>
      </c>
      <c r="F26" s="41"/>
      <c r="G26" s="137" t="s">
        <v>16</v>
      </c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3871910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3873605</v>
      </c>
      <c r="D16" s="40">
        <f>+C16-C8</f>
        <v>1695</v>
      </c>
      <c r="E16" s="97">
        <f>+D16*1000/14/3600</f>
        <v>33.63095238095238</v>
      </c>
      <c r="F16" s="41"/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3874205</v>
      </c>
      <c r="D21" s="40">
        <f>+C21-C16</f>
        <v>600</v>
      </c>
      <c r="E21" s="97">
        <f>+D21*1000/5/3600</f>
        <v>33.333333333333336</v>
      </c>
      <c r="F21" s="41"/>
      <c r="G21" s="137" t="s">
        <v>16</v>
      </c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3874800</v>
      </c>
      <c r="D26" s="40">
        <f>+C26-C21</f>
        <v>595</v>
      </c>
      <c r="E26" s="97">
        <f>+D26*1000/5/3600</f>
        <v>33.055555555555557</v>
      </c>
      <c r="F26" s="41"/>
      <c r="G26" s="137" t="s">
        <v>16</v>
      </c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3874800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3876481</v>
      </c>
      <c r="D16" s="40">
        <f>+C16-C8</f>
        <v>1681</v>
      </c>
      <c r="E16" s="97">
        <f>+D16*1000/14/3600</f>
        <v>33.353174603174601</v>
      </c>
      <c r="F16" s="45"/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3877079</v>
      </c>
      <c r="D21" s="40">
        <f>+C21-C16</f>
        <v>598</v>
      </c>
      <c r="E21" s="97">
        <f>+D21*1000/5/3600</f>
        <v>33.222222222222221</v>
      </c>
      <c r="F21" s="41"/>
      <c r="G21" s="137" t="s">
        <v>16</v>
      </c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3877653</v>
      </c>
      <c r="D26" s="40">
        <f>+C26-C21</f>
        <v>574</v>
      </c>
      <c r="E26" s="97">
        <f>+D26*1000/5/3600</f>
        <v>31.888888888888889</v>
      </c>
      <c r="F26" s="41"/>
      <c r="G26" s="137" t="s">
        <v>16</v>
      </c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3877653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3879297</v>
      </c>
      <c r="D16" s="40">
        <f>+C16-C8</f>
        <v>1644</v>
      </c>
      <c r="E16" s="97">
        <f>+D16*1000/14/3600</f>
        <v>32.61904761904762</v>
      </c>
      <c r="F16" s="41"/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3879849</v>
      </c>
      <c r="D21" s="40">
        <f>+C21-C16</f>
        <v>552</v>
      </c>
      <c r="E21" s="97">
        <f>+D21*1000/5/3600</f>
        <v>30.666666666666668</v>
      </c>
      <c r="F21" s="41"/>
      <c r="G21" s="137" t="s">
        <v>16</v>
      </c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3880512</v>
      </c>
      <c r="D26" s="40">
        <f>+C26-C21</f>
        <v>663</v>
      </c>
      <c r="E26" s="97">
        <f>+D26*1000/5/3600</f>
        <v>36.833333333333336</v>
      </c>
      <c r="F26" s="41"/>
      <c r="G26" s="137" t="s">
        <v>16</v>
      </c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3880512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51" t="s">
        <v>34</v>
      </c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3882330</v>
      </c>
      <c r="D16" s="40">
        <f>+C16-C8</f>
        <v>1818</v>
      </c>
      <c r="E16" s="97">
        <f>+D16*1000/14/3600</f>
        <v>36.071428571428569</v>
      </c>
      <c r="F16" s="41"/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/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3882980</v>
      </c>
      <c r="D21" s="40">
        <f>+C21-C16</f>
        <v>650</v>
      </c>
      <c r="E21" s="97">
        <f>+D21*1000/5/3600</f>
        <v>36.111111111111114</v>
      </c>
      <c r="F21" s="41"/>
      <c r="G21" s="137" t="s">
        <v>16</v>
      </c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3883506</v>
      </c>
      <c r="D26" s="40">
        <f>+C26-C21</f>
        <v>526</v>
      </c>
      <c r="E26" s="97">
        <f>+D26*1000/5/3600</f>
        <v>29.222222222222221</v>
      </c>
      <c r="F26" s="41"/>
      <c r="G26" s="137" t="s">
        <v>16</v>
      </c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3883506</v>
      </c>
      <c r="D8" s="28" t="s">
        <v>16</v>
      </c>
      <c r="E8" s="28"/>
      <c r="F8" s="8"/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3884993</v>
      </c>
      <c r="D16" s="40">
        <f>+C16-C8</f>
        <v>1487</v>
      </c>
      <c r="E16" s="97">
        <f>+D16*1000/14/3600</f>
        <v>29.503968253968253</v>
      </c>
      <c r="F16" s="45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3885522</v>
      </c>
      <c r="D21" s="40">
        <f>+C21-C16</f>
        <v>529</v>
      </c>
      <c r="E21" s="97">
        <f>+D21*1000/5/3600</f>
        <v>29.388888888888889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3885984</v>
      </c>
      <c r="D26" s="40">
        <f>+C26-C21</f>
        <v>462</v>
      </c>
      <c r="E26" s="97">
        <f>+D26*1000/5/3600</f>
        <v>25.666666666666668</v>
      </c>
      <c r="F26" s="45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6">
        <f>+'Día 26'!C26</f>
        <v>3885984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3887607</v>
      </c>
      <c r="D16" s="40">
        <f>+C16-C8</f>
        <v>1623</v>
      </c>
      <c r="E16" s="97">
        <f>+D16*1000/14/3600</f>
        <v>32.202380952380956</v>
      </c>
      <c r="F16" s="45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f t="shared" si="1"/>
        <v>0</v>
      </c>
      <c r="F17" s="101"/>
      <c r="G17" s="152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1"/>
      <c r="G18" s="152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1"/>
      <c r="G19" s="152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3888161</v>
      </c>
      <c r="D21" s="40">
        <f>+C21-C16</f>
        <v>554</v>
      </c>
      <c r="E21" s="97">
        <f>+D21*1000/5/3600</f>
        <v>30.777777777777779</v>
      </c>
      <c r="F21" s="45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3888726</v>
      </c>
      <c r="D26" s="40">
        <f>+C26-C21</f>
        <v>565</v>
      </c>
      <c r="E26" s="97">
        <f>+D26*1000/5/3600</f>
        <v>31.388888888888889</v>
      </c>
      <c r="F26" s="45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3888726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3890298</v>
      </c>
      <c r="D16" s="40">
        <f>+C16-C8</f>
        <v>1572</v>
      </c>
      <c r="E16" s="97">
        <f>+D16*1000/14/3600</f>
        <v>31.190476190476193</v>
      </c>
      <c r="F16" s="45"/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3890852</v>
      </c>
      <c r="D21" s="40">
        <f>+C21-C16</f>
        <v>554</v>
      </c>
      <c r="E21" s="97">
        <f>+D21*1000/5/3600</f>
        <v>30.777777777777779</v>
      </c>
      <c r="F21" s="45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3891408</v>
      </c>
      <c r="D26" s="40">
        <f>+C26-C21</f>
        <v>556</v>
      </c>
      <c r="E26" s="97">
        <f>+D26*1000/5/3600</f>
        <v>30.888888888888889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7" zoomScale="85" zoomScaleNormal="85" zoomScalePageLayoutView="70" workbookViewId="0">
      <selection activeCell="C22" sqref="C2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45537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3815818</v>
      </c>
      <c r="D8" s="28" t="s">
        <v>16</v>
      </c>
      <c r="E8" s="28"/>
      <c r="F8" s="8"/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 t="s">
        <v>16</v>
      </c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3817367</v>
      </c>
      <c r="D16" s="40">
        <f>+C16-C8</f>
        <v>1549</v>
      </c>
      <c r="E16" s="97">
        <f>+D16*1000/14/3600</f>
        <v>30.734126984126984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7"/>
      <c r="H20" s="14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3817923</v>
      </c>
      <c r="D21" s="40">
        <f>+C21-C16</f>
        <v>556</v>
      </c>
      <c r="E21" s="98">
        <f>+D21*1000/5/3600</f>
        <v>30.888888888888889</v>
      </c>
      <c r="F21" s="41"/>
      <c r="G21" s="149"/>
      <c r="H21" s="15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41"/>
      <c r="H22" s="14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3818453</v>
      </c>
      <c r="D26" s="40">
        <f>+C26-C21</f>
        <v>530</v>
      </c>
      <c r="E26" s="97">
        <f>+D26*1000/5/3600</f>
        <v>29.444444444444443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5">
        <f>+'Día 28'!C26</f>
        <v>3891408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3892904</v>
      </c>
      <c r="D16" s="40">
        <f>+C16-C8</f>
        <v>1496</v>
      </c>
      <c r="E16" s="104">
        <f>+D16*1000/14/3600</f>
        <v>29.682539682539684</v>
      </c>
      <c r="F16" s="45" t="s">
        <v>16</v>
      </c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3893435</v>
      </c>
      <c r="D21" s="40">
        <f>+C21-C16</f>
        <v>531</v>
      </c>
      <c r="E21" s="104">
        <f>+D21*1000/5/3600</f>
        <v>29.5</v>
      </c>
      <c r="F21" s="45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3893958</v>
      </c>
      <c r="D26" s="40">
        <f>+C26-C21</f>
        <v>523</v>
      </c>
      <c r="E26" s="104">
        <f>+D26*1000/5/3600</f>
        <v>29.055555555555557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29'!C26</f>
        <v>3893958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5">
        <v>3895438</v>
      </c>
      <c r="D16" s="40">
        <f>+C16-C8</f>
        <v>1480</v>
      </c>
      <c r="E16" s="97">
        <f>+D16*1000/14/3600</f>
        <v>29.365079365079364</v>
      </c>
      <c r="F16" s="45" t="s">
        <v>16</v>
      </c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3895969</v>
      </c>
      <c r="D21" s="40">
        <f>+C21-C16</f>
        <v>531</v>
      </c>
      <c r="E21" s="97">
        <f>+D21*1000/5/3600</f>
        <v>29.5</v>
      </c>
      <c r="F21" s="45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3896494</v>
      </c>
      <c r="D26" s="40">
        <f>+C26-C21</f>
        <v>525</v>
      </c>
      <c r="E26" s="97">
        <f>+D26*1000/5/3600</f>
        <v>29.166666666666668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4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107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30'!C26</f>
        <v>3896494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/>
      <c r="D16" s="40">
        <f>+C16-C8</f>
        <v>-3896494</v>
      </c>
      <c r="E16" s="97">
        <f>+D16*1000/14/3600</f>
        <v>-77311.388888888891</v>
      </c>
      <c r="F16" s="45" t="s">
        <v>16</v>
      </c>
      <c r="G16" s="137" t="s">
        <v>16</v>
      </c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/>
      <c r="D21" s="40">
        <f>+C21-C16</f>
        <v>0</v>
      </c>
      <c r="E21" s="97">
        <f>+D21*1000/5/3600</f>
        <v>0</v>
      </c>
      <c r="F21" s="45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/>
      <c r="D26" s="40">
        <f>+C26-C21</f>
        <v>0</v>
      </c>
      <c r="E26" s="97">
        <f>+D26*1000/5/3600</f>
        <v>0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3" zoomScale="85" zoomScaleNormal="85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45538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3818453</v>
      </c>
      <c r="D8" s="28" t="s">
        <v>16</v>
      </c>
      <c r="E8" s="28"/>
      <c r="F8" s="8"/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3819919</v>
      </c>
      <c r="D16" s="40">
        <f>+C16-C8</f>
        <v>1466</v>
      </c>
      <c r="E16" s="97">
        <f>+D16*1000/14/3600</f>
        <v>29.087301587301585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3820468</v>
      </c>
      <c r="D21" s="40">
        <f>+C21-C16</f>
        <v>549</v>
      </c>
      <c r="E21" s="97">
        <f>+D21*1000/5/3600</f>
        <v>30.5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3820996</v>
      </c>
      <c r="D26" s="40">
        <f>+C26-C21</f>
        <v>528</v>
      </c>
      <c r="E26" s="97">
        <f>+D26*1000/5/3600</f>
        <v>29.333333333333332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0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45539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3820996</v>
      </c>
      <c r="D8" s="28" t="s">
        <v>16</v>
      </c>
      <c r="E8" s="28"/>
      <c r="F8" s="8"/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3822595</v>
      </c>
      <c r="D16" s="40">
        <f>+C16-C8</f>
        <v>1599</v>
      </c>
      <c r="E16" s="97">
        <f>+D16*1000/14/3600</f>
        <v>31.726190476190474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3823155</v>
      </c>
      <c r="D21" s="40">
        <f>+C21-C16</f>
        <v>560</v>
      </c>
      <c r="E21" s="97">
        <f>+D21*1000/5/3600</f>
        <v>31.111111111111111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3823652</v>
      </c>
      <c r="D26" s="40">
        <f>+C26-C21</f>
        <v>497</v>
      </c>
      <c r="E26" s="97">
        <f>+D26*1000/5/3600</f>
        <v>27.611111111111111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0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45540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3823652</v>
      </c>
      <c r="D8" s="28" t="s">
        <v>16</v>
      </c>
      <c r="E8" s="28"/>
      <c r="F8" s="8"/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3825215</v>
      </c>
      <c r="D16" s="40">
        <f>+C16-C8</f>
        <v>1563</v>
      </c>
      <c r="E16" s="97">
        <f>+D16*1000/14/3600</f>
        <v>31.011904761904763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3825752</v>
      </c>
      <c r="D21" s="40">
        <f>+C21-C16</f>
        <v>537</v>
      </c>
      <c r="E21" s="97">
        <f>+D21*1000/5/3600</f>
        <v>29.833333333333332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9">
        <v>3826379</v>
      </c>
      <c r="D26" s="40">
        <f>+C26-C21</f>
        <v>627</v>
      </c>
      <c r="E26" s="97">
        <f>+D26*1000/5/3600</f>
        <v>34.833333333333336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45541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3826379</v>
      </c>
      <c r="D8" s="28" t="s">
        <v>16</v>
      </c>
      <c r="E8" s="28"/>
      <c r="F8" s="8"/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3828107</v>
      </c>
      <c r="D16" s="40">
        <f>+C16-C8</f>
        <v>1728</v>
      </c>
      <c r="E16" s="97">
        <f>+D16*1000/14/3600</f>
        <v>34.285714285714285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3828742</v>
      </c>
      <c r="D21" s="40">
        <f>+C21-C16</f>
        <v>635</v>
      </c>
      <c r="E21" s="97">
        <f>+D21*1000/5/3600</f>
        <v>35.277777777777779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3829276</v>
      </c>
      <c r="D26" s="40">
        <f>+C26-C21</f>
        <v>534</v>
      </c>
      <c r="E26" s="97">
        <f>+D26*1000/5/3600</f>
        <v>29.666666666666668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7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45176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3829276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3830909</v>
      </c>
      <c r="D16" s="40">
        <f>+C16-C8</f>
        <v>1633</v>
      </c>
      <c r="E16" s="97">
        <f>+D16*1000/14/3600</f>
        <v>32.400793650793652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3831486</v>
      </c>
      <c r="D21" s="40">
        <f>+C21-C16</f>
        <v>577</v>
      </c>
      <c r="E21" s="97">
        <f>+D21*1000/5/3600</f>
        <v>32.055555555555557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3832047</v>
      </c>
      <c r="D26" s="40">
        <f>+C26-C21</f>
        <v>561</v>
      </c>
      <c r="E26" s="97">
        <f>+D26*1000/5/3600</f>
        <v>31.166666666666668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4" zoomScale="85" zoomScaleNormal="85" zoomScalePageLayoutView="70" workbookViewId="0">
      <selection activeCell="D11" sqref="D1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3"/>
      <c r="C2" s="144"/>
      <c r="D2" s="128" t="s">
        <v>25</v>
      </c>
      <c r="E2" s="129"/>
      <c r="F2" s="129"/>
      <c r="G2" s="129"/>
      <c r="H2" s="130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4" t="s">
        <v>26</v>
      </c>
      <c r="E5" s="135"/>
      <c r="F5" s="135"/>
      <c r="G5" s="135"/>
      <c r="H5" s="136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45177</v>
      </c>
      <c r="C7" s="22" t="s">
        <v>27</v>
      </c>
      <c r="D7" s="23" t="s">
        <v>28</v>
      </c>
      <c r="E7" s="24" t="s">
        <v>15</v>
      </c>
      <c r="F7" s="25" t="s">
        <v>29</v>
      </c>
      <c r="G7" s="139" t="s">
        <v>30</v>
      </c>
      <c r="H7" s="14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3832047</v>
      </c>
      <c r="D8" s="28" t="s">
        <v>16</v>
      </c>
      <c r="E8" s="28"/>
      <c r="F8" s="8" t="s">
        <v>16</v>
      </c>
      <c r="G8" s="141"/>
      <c r="H8" s="14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4"/>
      <c r="H9" s="125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4"/>
      <c r="H10" s="125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4"/>
      <c r="H11" s="125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4"/>
      <c r="H12" s="125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4"/>
      <c r="H13" s="125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4"/>
      <c r="H14" s="125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4"/>
      <c r="H15" s="125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3833490</v>
      </c>
      <c r="D16" s="40">
        <f>+C16-C8</f>
        <v>1443</v>
      </c>
      <c r="E16" s="97">
        <f>+D16*1000/14/3600</f>
        <v>28.63095238095238</v>
      </c>
      <c r="F16" s="41"/>
      <c r="G16" s="137"/>
      <c r="H16" s="138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4"/>
      <c r="H17" s="125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4"/>
      <c r="H18" s="125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4"/>
      <c r="H19" s="125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4"/>
      <c r="H20" s="12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3834115</v>
      </c>
      <c r="D21" s="40">
        <f>+C21-C16</f>
        <v>625</v>
      </c>
      <c r="E21" s="97">
        <f>+D21*1000/5/3600</f>
        <v>34.722222222222221</v>
      </c>
      <c r="F21" s="41"/>
      <c r="G21" s="137"/>
      <c r="H21" s="13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4"/>
      <c r="H22" s="12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4"/>
      <c r="H23" s="125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4"/>
      <c r="H24" s="125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4"/>
      <c r="H25" s="125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3834729</v>
      </c>
      <c r="D26" s="40">
        <f>+C26-C21</f>
        <v>614</v>
      </c>
      <c r="E26" s="97">
        <f>+D26*1000/5/3600</f>
        <v>34.111111111111114</v>
      </c>
      <c r="F26" s="41"/>
      <c r="G26" s="137"/>
      <c r="H26" s="138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4"/>
      <c r="H27" s="125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4"/>
      <c r="H28" s="125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4"/>
      <c r="H29" s="125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4"/>
      <c r="H30" s="125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4"/>
      <c r="H31" s="125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6"/>
      <c r="H32" s="127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D0CA2EF6-AECA-4307-8709-100DC3C194F0}"/>
</file>

<file path=customXml/itemProps2.xml><?xml version="1.0" encoding="utf-8"?>
<ds:datastoreItem xmlns:ds="http://schemas.openxmlformats.org/officeDocument/2006/customXml" ds:itemID="{F61F6DD5-C02C-4B13-AE4D-F16C06F0D604}"/>
</file>

<file path=customXml/itemProps3.xml><?xml version="1.0" encoding="utf-8"?>
<ds:datastoreItem xmlns:ds="http://schemas.openxmlformats.org/officeDocument/2006/customXml" ds:itemID="{77513FAE-E6F7-4E14-B06B-F5994944CF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2024-10-14T19:34:40Z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