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21.xml" ContentType="application/vnd.openxmlformats-officedocument.drawing+xml"/>
  <Override PartName="/xl/worksheets/sheet28.xml" ContentType="application/vnd.openxmlformats-officedocument.spreadsheetml.worksheet+xml"/>
  <Override PartName="/xl/drawings/drawing9.xml" ContentType="application/vnd.openxmlformats-officedocument.drawing+xml"/>
  <Override PartName="/xl/worksheets/sheet29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worksheets/sheet27.xml" ContentType="application/vnd.openxmlformats-officedocument.spreadsheetml.worksheet+xml"/>
  <Override PartName="/xl/drawings/drawing11.xml" ContentType="application/vnd.openxmlformats-officedocument.drawing+xml"/>
  <Override PartName="/xl/drawings/drawing13.xml" ContentType="application/vnd.openxmlformats-officedocument.drawing+xml"/>
  <Override PartName="/xl/worksheets/sheet25.xml" ContentType="application/vnd.openxmlformats-officedocument.spreadsheetml.worksheet+xml"/>
  <Override PartName="/xl/drawings/drawing12.xml" ContentType="application/vnd.openxmlformats-officedocument.drawing+xml"/>
  <Override PartName="/xl/worksheets/sheet26.xml" ContentType="application/vnd.openxmlformats-officedocument.spreadsheetml.worksheet+xml"/>
  <Override PartName="/xl/worksheets/sheet30.xml" ContentType="application/vnd.openxmlformats-officedocument.spreadsheetml.worksheet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5.xml" ContentType="application/vnd.openxmlformats-officedocument.drawing+xml"/>
  <Override PartName="/xl/worksheets/sheet32.xml" ContentType="application/vnd.openxmlformats-officedocument.spreadsheetml.worksheet+xml"/>
  <Override PartName="/xl/drawings/drawing6.xml" ContentType="application/vnd.openxmlformats-officedocument.drawing+xml"/>
  <Override PartName="/xl/worksheets/sheet24.xml" ContentType="application/vnd.openxmlformats-officedocument.spreadsheetml.worksheet+xml"/>
  <Override PartName="/xl/drawings/drawing14.xml" ContentType="application/vnd.openxmlformats-officedocument.drawing+xml"/>
  <Override PartName="/xl/worksheets/sheet23.xml" ContentType="application/vnd.openxmlformats-officedocument.spreadsheetml.worksheet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0.xml" ContentType="application/vnd.openxmlformats-officedocument.drawing+xml"/>
  <Override PartName="/xl/drawings/drawing1.xml" ContentType="application/vnd.openxmlformats-officedocument.drawing+xml"/>
  <Override PartName="/xl/drawings/drawing18.xml" ContentType="application/vnd.openxmlformats-officedocument.drawing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drawings/drawing16.xml" ContentType="application/vnd.openxmlformats-officedocument.drawing+xml"/>
  <Override PartName="/xl/worksheets/sheet22.xml" ContentType="application/vnd.openxmlformats-officedocument.spreadsheetml.worksheet+xml"/>
  <Override PartName="/xl/drawings/drawing15.xml" ContentType="application/vnd.openxmlformats-officedocument.drawing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drawings/drawing17.xml" ContentType="application/vnd.openxmlformats-officedocument.drawing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41 Ago 2024\"/>
    </mc:Choice>
  </mc:AlternateContent>
  <bookViews>
    <workbookView xWindow="0" yWindow="0" windowWidth="20490" windowHeight="7760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r:id="rId30"/>
    <sheet name="Día 30" sheetId="42" r:id="rId31"/>
    <sheet name="Día 31" sheetId="45" r:id="rId32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31">'Día 31'!$B$1:$O$43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40" l="1"/>
  <c r="G42" i="40"/>
  <c r="Q43" i="40" l="1"/>
  <c r="Q44" i="40" s="1"/>
  <c r="P43" i="40"/>
  <c r="P12" i="40"/>
  <c r="Q12" i="40"/>
  <c r="P13" i="40"/>
  <c r="Q13" i="40"/>
  <c r="P14" i="40"/>
  <c r="Q14" i="40"/>
  <c r="P15" i="40"/>
  <c r="Q15" i="40"/>
  <c r="P16" i="40"/>
  <c r="Q16" i="40"/>
  <c r="P17" i="40"/>
  <c r="Q17" i="40"/>
  <c r="P18" i="40"/>
  <c r="Q18" i="40"/>
  <c r="P19" i="40"/>
  <c r="Q19" i="40"/>
  <c r="P20" i="40"/>
  <c r="Q20" i="40"/>
  <c r="P21" i="40"/>
  <c r="Q21" i="40"/>
  <c r="P22" i="40"/>
  <c r="Q22" i="40"/>
  <c r="P23" i="40"/>
  <c r="Q23" i="40"/>
  <c r="P24" i="40"/>
  <c r="Q24" i="40"/>
  <c r="P25" i="40"/>
  <c r="Q25" i="40"/>
  <c r="P26" i="40"/>
  <c r="Q26" i="40"/>
  <c r="P27" i="40"/>
  <c r="Q27" i="40"/>
  <c r="P28" i="40"/>
  <c r="Q28" i="40"/>
  <c r="P29" i="40"/>
  <c r="Q29" i="40"/>
  <c r="P30" i="40"/>
  <c r="Q30" i="40"/>
  <c r="P31" i="40"/>
  <c r="Q31" i="40"/>
  <c r="P32" i="40"/>
  <c r="Q32" i="40"/>
  <c r="P33" i="40"/>
  <c r="Q33" i="40"/>
  <c r="P34" i="40"/>
  <c r="Q34" i="40"/>
  <c r="P35" i="40"/>
  <c r="Q35" i="40"/>
  <c r="P36" i="40"/>
  <c r="Q36" i="40"/>
  <c r="P37" i="40"/>
  <c r="Q37" i="40"/>
  <c r="P38" i="40"/>
  <c r="Q38" i="40"/>
  <c r="P39" i="40"/>
  <c r="Q39" i="40"/>
  <c r="P40" i="40"/>
  <c r="Q40" i="40"/>
  <c r="P41" i="40"/>
  <c r="Q41" i="40"/>
  <c r="Q11" i="40"/>
  <c r="P11" i="40"/>
  <c r="Q46" i="40" l="1"/>
  <c r="F41" i="40"/>
  <c r="G44" i="40" l="1"/>
  <c r="B7" i="16"/>
  <c r="C8" i="45" l="1"/>
  <c r="D16" i="45" s="1"/>
  <c r="E16" i="45" s="1"/>
  <c r="D26" i="45"/>
  <c r="C8" i="42"/>
  <c r="D21" i="45"/>
  <c r="E21" i="45" s="1"/>
  <c r="F40" i="40" l="1"/>
  <c r="E32" i="45"/>
  <c r="D32" i="45"/>
  <c r="D31" i="45"/>
  <c r="E31" i="45" s="1"/>
  <c r="E30" i="45"/>
  <c r="D30" i="45"/>
  <c r="D29" i="45"/>
  <c r="E29" i="45" s="1"/>
  <c r="E28" i="45"/>
  <c r="D28" i="45"/>
  <c r="E26" i="45"/>
  <c r="E25" i="45"/>
  <c r="D25" i="45"/>
  <c r="D24" i="45"/>
  <c r="E24" i="45" s="1"/>
  <c r="E23" i="45"/>
  <c r="D23" i="45"/>
  <c r="E20" i="45"/>
  <c r="D20" i="45"/>
  <c r="D19" i="45"/>
  <c r="E19" i="45" s="1"/>
  <c r="E18" i="45"/>
  <c r="D18" i="45"/>
  <c r="E15" i="45"/>
  <c r="D15" i="45"/>
  <c r="D14" i="45"/>
  <c r="E14" i="45" s="1"/>
  <c r="E13" i="45"/>
  <c r="D13" i="45"/>
  <c r="D12" i="45"/>
  <c r="E12" i="45" s="1"/>
  <c r="E11" i="45"/>
  <c r="D11" i="45"/>
  <c r="D10" i="45"/>
  <c r="E10" i="45" s="1"/>
  <c r="G41" i="40" l="1"/>
  <c r="H41" i="40" s="1"/>
  <c r="E17" i="33"/>
  <c r="F37" i="40" l="1"/>
  <c r="F38" i="40"/>
  <c r="G38" i="40" s="1"/>
  <c r="H38" i="40" s="1"/>
  <c r="F39" i="40"/>
  <c r="G39" i="40" l="1"/>
  <c r="H39" i="40" s="1"/>
  <c r="G40" i="40"/>
  <c r="H40" i="40" s="1"/>
  <c r="C8" i="41"/>
  <c r="C8" i="34"/>
  <c r="C8" i="33"/>
  <c r="D16" i="33" s="1"/>
  <c r="F29" i="40" l="1"/>
  <c r="F30" i="40"/>
  <c r="G30" i="40" s="1"/>
  <c r="H30" i="40" s="1"/>
  <c r="F31" i="40"/>
  <c r="F32" i="40"/>
  <c r="G32" i="40" s="1"/>
  <c r="H32" i="40" s="1"/>
  <c r="F33" i="40"/>
  <c r="G33" i="40" s="1"/>
  <c r="H33" i="40" s="1"/>
  <c r="F34" i="40"/>
  <c r="G34" i="40" s="1"/>
  <c r="H34" i="40" s="1"/>
  <c r="F35" i="40"/>
  <c r="F36" i="40"/>
  <c r="F22" i="40"/>
  <c r="F23" i="40"/>
  <c r="G23" i="40" s="1"/>
  <c r="H23" i="40" s="1"/>
  <c r="F24" i="40"/>
  <c r="G24" i="40" s="1"/>
  <c r="H24" i="40" s="1"/>
  <c r="F25" i="40"/>
  <c r="G25" i="40" s="1"/>
  <c r="H25" i="40" s="1"/>
  <c r="F26" i="40"/>
  <c r="F27" i="40"/>
  <c r="G27" i="40" s="1"/>
  <c r="H27" i="40" s="1"/>
  <c r="F28" i="40"/>
  <c r="F15" i="40"/>
  <c r="F16" i="40"/>
  <c r="G16" i="40" s="1"/>
  <c r="H16" i="40" s="1"/>
  <c r="F17" i="40"/>
  <c r="G17" i="40" s="1"/>
  <c r="H17" i="40" s="1"/>
  <c r="F18" i="40"/>
  <c r="F19" i="40"/>
  <c r="G19" i="40" s="1"/>
  <c r="H19" i="40" s="1"/>
  <c r="F20" i="40"/>
  <c r="F21" i="40"/>
  <c r="G21" i="40" s="1"/>
  <c r="H21" i="40" s="1"/>
  <c r="F11" i="40"/>
  <c r="F12" i="40"/>
  <c r="G12" i="40" s="1"/>
  <c r="H12" i="40" s="1"/>
  <c r="F13" i="40"/>
  <c r="F14" i="40"/>
  <c r="G14" i="40" s="1"/>
  <c r="H14" i="40" s="1"/>
  <c r="D16" i="42"/>
  <c r="E16" i="42" s="1"/>
  <c r="D16" i="41"/>
  <c r="E16" i="41" s="1"/>
  <c r="D32" i="42"/>
  <c r="E32" i="42"/>
  <c r="D31" i="42"/>
  <c r="E31" i="42"/>
  <c r="D30" i="42"/>
  <c r="E30" i="42"/>
  <c r="D29" i="42"/>
  <c r="E29" i="42"/>
  <c r="D28" i="42"/>
  <c r="E28" i="42"/>
  <c r="D26" i="42"/>
  <c r="E26" i="42" s="1"/>
  <c r="D25" i="42"/>
  <c r="E25" i="42"/>
  <c r="D24" i="42"/>
  <c r="E24" i="42"/>
  <c r="D23" i="42"/>
  <c r="E23" i="42"/>
  <c r="D21" i="42"/>
  <c r="E21" i="42" s="1"/>
  <c r="D20" i="42"/>
  <c r="E20" i="42"/>
  <c r="D19" i="42"/>
  <c r="E19" i="42"/>
  <c r="D18" i="42"/>
  <c r="E18" i="42"/>
  <c r="D15" i="42"/>
  <c r="E15" i="42"/>
  <c r="D14" i="42"/>
  <c r="E14" i="42"/>
  <c r="D13" i="42"/>
  <c r="E13" i="42"/>
  <c r="D12" i="42"/>
  <c r="E12" i="42"/>
  <c r="D11" i="42"/>
  <c r="E11" i="42"/>
  <c r="D10" i="42"/>
  <c r="E10" i="42"/>
  <c r="D32" i="41"/>
  <c r="E32" i="41"/>
  <c r="D31" i="41"/>
  <c r="E31" i="41"/>
  <c r="D30" i="41"/>
  <c r="E30" i="41"/>
  <c r="D29" i="41"/>
  <c r="E29" i="41"/>
  <c r="D28" i="41"/>
  <c r="E28" i="41"/>
  <c r="D26" i="41"/>
  <c r="E26" i="41" s="1"/>
  <c r="D25" i="41"/>
  <c r="E25" i="41"/>
  <c r="D24" i="41"/>
  <c r="E24" i="41"/>
  <c r="D23" i="41"/>
  <c r="E23" i="41"/>
  <c r="D21" i="41"/>
  <c r="E21" i="41" s="1"/>
  <c r="D20" i="41"/>
  <c r="E20" i="41"/>
  <c r="D19" i="41"/>
  <c r="E19" i="41"/>
  <c r="D18" i="41"/>
  <c r="E18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E16" i="33"/>
  <c r="C8" i="32"/>
  <c r="D16" i="32" s="1"/>
  <c r="E16" i="32" s="1"/>
  <c r="D26" i="16"/>
  <c r="D26" i="11"/>
  <c r="E26" i="11" s="1"/>
  <c r="D26" i="10"/>
  <c r="E26" i="10" s="1"/>
  <c r="D21" i="12"/>
  <c r="E21" i="12" s="1"/>
  <c r="D26" i="14"/>
  <c r="E26" i="14" s="1"/>
  <c r="D26" i="13"/>
  <c r="E26" i="13" s="1"/>
  <c r="D26" i="12"/>
  <c r="E26" i="12" s="1"/>
  <c r="D26" i="15"/>
  <c r="E26" i="15" s="1"/>
  <c r="D26" i="17"/>
  <c r="E26" i="17" s="1"/>
  <c r="D26" i="18"/>
  <c r="E26" i="18" s="1"/>
  <c r="D26" i="19"/>
  <c r="E26" i="19" s="1"/>
  <c r="D26" i="22"/>
  <c r="E26" i="22" s="1"/>
  <c r="D26" i="21"/>
  <c r="E26" i="21" s="1"/>
  <c r="D26" i="20"/>
  <c r="E26" i="20" s="1"/>
  <c r="D16" i="7"/>
  <c r="E16" i="7" s="1"/>
  <c r="D16" i="34"/>
  <c r="E16" i="34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D16" i="26" s="1"/>
  <c r="E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C8" i="14"/>
  <c r="D16" i="14" s="1"/>
  <c r="E16" i="14" s="1"/>
  <c r="C8" i="13"/>
  <c r="D16" i="13" s="1"/>
  <c r="E16" i="13" s="1"/>
  <c r="C8" i="12"/>
  <c r="D16" i="12" s="1"/>
  <c r="E16" i="12" s="1"/>
  <c r="C8" i="11"/>
  <c r="D16" i="11" s="1"/>
  <c r="E16" i="11" s="1"/>
  <c r="C8" i="10"/>
  <c r="D16" i="10" s="1"/>
  <c r="E16" i="10" s="1"/>
  <c r="D10" i="14"/>
  <c r="E10" i="14"/>
  <c r="D21" i="7"/>
  <c r="E21" i="7" s="1"/>
  <c r="D26" i="9"/>
  <c r="E26" i="9" s="1"/>
  <c r="C8" i="9"/>
  <c r="D16" i="9" s="1"/>
  <c r="E16" i="9" s="1"/>
  <c r="D26" i="8"/>
  <c r="E26" i="8" s="1"/>
  <c r="C8" i="8"/>
  <c r="D16" i="8" s="1"/>
  <c r="E16" i="8" s="1"/>
  <c r="D26" i="7"/>
  <c r="E26" i="7" s="1"/>
  <c r="D26" i="23"/>
  <c r="E26" i="23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6" i="25"/>
  <c r="E26" i="25" s="1"/>
  <c r="D26" i="24"/>
  <c r="E26" i="24" s="1"/>
  <c r="D24" i="7"/>
  <c r="E24" i="7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 s="1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/>
  <c r="D30" i="33"/>
  <c r="E30" i="33"/>
  <c r="D29" i="33"/>
  <c r="E29" i="33"/>
  <c r="D28" i="33"/>
  <c r="E28" i="33"/>
  <c r="D25" i="33"/>
  <c r="E25" i="33"/>
  <c r="D24" i="33"/>
  <c r="E24" i="33"/>
  <c r="D23" i="33"/>
  <c r="E23" i="33" s="1"/>
  <c r="D21" i="33"/>
  <c r="E21" i="33" s="1"/>
  <c r="D20" i="33"/>
  <c r="E20" i="33"/>
  <c r="D19" i="33"/>
  <c r="E19" i="33"/>
  <c r="D18" i="33"/>
  <c r="E18" i="33"/>
  <c r="D15" i="33"/>
  <c r="E15" i="33"/>
  <c r="D14" i="33"/>
  <c r="E14" i="33"/>
  <c r="D13" i="33"/>
  <c r="E13" i="33"/>
  <c r="D12" i="33"/>
  <c r="E12" i="33"/>
  <c r="D11" i="33"/>
  <c r="E11" i="33"/>
  <c r="D10" i="33"/>
  <c r="E10" i="33"/>
  <c r="D32" i="32"/>
  <c r="E32" i="32"/>
  <c r="D31" i="32"/>
  <c r="E31" i="32"/>
  <c r="D30" i="32"/>
  <c r="E30" i="32"/>
  <c r="D29" i="32"/>
  <c r="E29" i="32"/>
  <c r="D28" i="32"/>
  <c r="E28" i="32"/>
  <c r="D25" i="32"/>
  <c r="E25" i="32"/>
  <c r="D24" i="32"/>
  <c r="E24" i="32"/>
  <c r="D23" i="32"/>
  <c r="E23" i="32"/>
  <c r="D21" i="32"/>
  <c r="E21" i="32" s="1"/>
  <c r="D20" i="32"/>
  <c r="E20" i="32"/>
  <c r="D19" i="32"/>
  <c r="E19" i="32"/>
  <c r="D18" i="32"/>
  <c r="E18" i="32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/>
  <c r="D25" i="31"/>
  <c r="E25" i="31"/>
  <c r="D24" i="31"/>
  <c r="E24" i="31"/>
  <c r="D23" i="31"/>
  <c r="E23" i="31"/>
  <c r="D21" i="31"/>
  <c r="E21" i="31" s="1"/>
  <c r="D20" i="31"/>
  <c r="E20" i="31"/>
  <c r="D19" i="31"/>
  <c r="E19" i="31"/>
  <c r="D18" i="31"/>
  <c r="E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 s="1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 s="1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/>
  <c r="D11" i="29"/>
  <c r="E11" i="29" s="1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/>
  <c r="D21" i="28"/>
  <c r="E21" i="28" s="1"/>
  <c r="D20" i="28"/>
  <c r="E20" i="28"/>
  <c r="D19" i="28"/>
  <c r="E19" i="28"/>
  <c r="D18" i="28"/>
  <c r="E18" i="28"/>
  <c r="D15" i="28"/>
  <c r="E15" i="28"/>
  <c r="D14" i="28"/>
  <c r="E14" i="28"/>
  <c r="D13" i="28"/>
  <c r="E13" i="28"/>
  <c r="D12" i="28"/>
  <c r="E12" i="28"/>
  <c r="D11" i="28"/>
  <c r="E11" i="28"/>
  <c r="D10" i="28"/>
  <c r="E10" i="28"/>
  <c r="D32" i="27"/>
  <c r="E32" i="27"/>
  <c r="D31" i="27"/>
  <c r="E31" i="27"/>
  <c r="D30" i="27"/>
  <c r="E30" i="27"/>
  <c r="D29" i="27"/>
  <c r="E29" i="27"/>
  <c r="D28" i="27"/>
  <c r="E28" i="27"/>
  <c r="D25" i="27"/>
  <c r="E25" i="27"/>
  <c r="D24" i="27"/>
  <c r="E24" i="27"/>
  <c r="D23" i="27"/>
  <c r="E23" i="27"/>
  <c r="D21" i="27"/>
  <c r="E21" i="27" s="1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/>
  <c r="D24" i="26"/>
  <c r="E24" i="26"/>
  <c r="D23" i="26"/>
  <c r="E23" i="26"/>
  <c r="D21" i="26"/>
  <c r="E21" i="26" s="1"/>
  <c r="D20" i="26"/>
  <c r="E20" i="26"/>
  <c r="D19" i="26"/>
  <c r="E19" i="26"/>
  <c r="D18" i="26"/>
  <c r="E18" i="26"/>
  <c r="D15" i="26"/>
  <c r="E15" i="26"/>
  <c r="D14" i="26"/>
  <c r="E14" i="26" s="1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/>
  <c r="D24" i="25"/>
  <c r="E24" i="25"/>
  <c r="D23" i="25"/>
  <c r="E23" i="25"/>
  <c r="D21" i="25"/>
  <c r="E21" i="25" s="1"/>
  <c r="D20" i="25"/>
  <c r="E20" i="25"/>
  <c r="D19" i="25"/>
  <c r="E19" i="25"/>
  <c r="D18" i="25"/>
  <c r="E17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32" i="24"/>
  <c r="E32" i="24"/>
  <c r="D31" i="24"/>
  <c r="E31" i="24"/>
  <c r="D30" i="24"/>
  <c r="E30" i="24"/>
  <c r="D29" i="24"/>
  <c r="E29" i="24"/>
  <c r="D28" i="24"/>
  <c r="E28" i="24"/>
  <c r="D25" i="24"/>
  <c r="E25" i="24"/>
  <c r="D24" i="24"/>
  <c r="E24" i="24"/>
  <c r="D23" i="24"/>
  <c r="E23" i="24"/>
  <c r="D21" i="24"/>
  <c r="E21" i="24" s="1"/>
  <c r="D20" i="24"/>
  <c r="E20" i="24"/>
  <c r="D19" i="24"/>
  <c r="E19" i="24"/>
  <c r="D18" i="24"/>
  <c r="E18" i="24"/>
  <c r="D15" i="24"/>
  <c r="E15" i="24"/>
  <c r="D14" i="24"/>
  <c r="E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1" i="23"/>
  <c r="E21" i="23" s="1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/>
  <c r="D31" i="22"/>
  <c r="E31" i="22"/>
  <c r="D30" i="22"/>
  <c r="E30" i="22"/>
  <c r="D29" i="22"/>
  <c r="E29" i="22"/>
  <c r="D28" i="22"/>
  <c r="E28" i="22"/>
  <c r="D25" i="22"/>
  <c r="E25" i="22"/>
  <c r="D24" i="22"/>
  <c r="E24" i="22"/>
  <c r="D23" i="22"/>
  <c r="E23" i="22"/>
  <c r="D21" i="22"/>
  <c r="E21" i="22" s="1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D25" i="21"/>
  <c r="E25" i="21"/>
  <c r="D24" i="21"/>
  <c r="E24" i="21"/>
  <c r="D23" i="21"/>
  <c r="E23" i="21"/>
  <c r="D21" i="21"/>
  <c r="E21" i="21" s="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D25" i="20"/>
  <c r="E25" i="20"/>
  <c r="D24" i="20"/>
  <c r="E24" i="20"/>
  <c r="D23" i="20"/>
  <c r="E23" i="20"/>
  <c r="D21" i="20"/>
  <c r="E21" i="20" s="1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E30" i="19" s="1"/>
  <c r="D29" i="19"/>
  <c r="E29" i="19"/>
  <c r="D28" i="19"/>
  <c r="E28" i="19"/>
  <c r="D25" i="19"/>
  <c r="E25" i="19"/>
  <c r="D24" i="19"/>
  <c r="E24" i="19"/>
  <c r="D23" i="19"/>
  <c r="E23" i="19"/>
  <c r="D21" i="19"/>
  <c r="E21" i="19" s="1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D25" i="18"/>
  <c r="E25" i="18"/>
  <c r="D24" i="18"/>
  <c r="E24" i="18"/>
  <c r="D23" i="18"/>
  <c r="E23" i="18"/>
  <c r="D21" i="18"/>
  <c r="E21" i="18" s="1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32" i="17"/>
  <c r="E32" i="17"/>
  <c r="D31" i="17"/>
  <c r="E31" i="17"/>
  <c r="D30" i="17"/>
  <c r="E30" i="17"/>
  <c r="D29" i="17"/>
  <c r="E29" i="17"/>
  <c r="D28" i="17"/>
  <c r="E28" i="17"/>
  <c r="D25" i="17"/>
  <c r="E25" i="17"/>
  <c r="D24" i="17"/>
  <c r="E24" i="17"/>
  <c r="D23" i="17"/>
  <c r="E23" i="17" s="1"/>
  <c r="D21" i="17"/>
  <c r="E21" i="17" s="1"/>
  <c r="D20" i="17"/>
  <c r="E20" i="17" s="1"/>
  <c r="D19" i="17"/>
  <c r="E19" i="17"/>
  <c r="D18" i="17"/>
  <c r="E18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32" i="16"/>
  <c r="E32" i="16"/>
  <c r="D31" i="16"/>
  <c r="E31" i="16"/>
  <c r="D30" i="16"/>
  <c r="E30" i="16"/>
  <c r="D29" i="16"/>
  <c r="E29" i="16"/>
  <c r="D28" i="16"/>
  <c r="E28" i="16"/>
  <c r="E26" i="16"/>
  <c r="D25" i="16"/>
  <c r="E25" i="16"/>
  <c r="D24" i="16"/>
  <c r="E24" i="16"/>
  <c r="D23" i="16"/>
  <c r="E23" i="16"/>
  <c r="D21" i="16"/>
  <c r="E21" i="16" s="1"/>
  <c r="D20" i="16"/>
  <c r="E20" i="16"/>
  <c r="D19" i="16"/>
  <c r="E19" i="16"/>
  <c r="D18" i="16"/>
  <c r="E18" i="16"/>
  <c r="D15" i="16"/>
  <c r="E15" i="16"/>
  <c r="D14" i="16"/>
  <c r="E14" i="16"/>
  <c r="D13" i="16"/>
  <c r="E13" i="16"/>
  <c r="D12" i="16"/>
  <c r="E12" i="16"/>
  <c r="D11" i="16"/>
  <c r="E11" i="16"/>
  <c r="D10" i="16"/>
  <c r="E10" i="16"/>
  <c r="D32" i="15"/>
  <c r="E32" i="15"/>
  <c r="D31" i="15"/>
  <c r="E31" i="15"/>
  <c r="D30" i="15"/>
  <c r="E30" i="15"/>
  <c r="D29" i="15"/>
  <c r="E29" i="15"/>
  <c r="D28" i="15"/>
  <c r="E28" i="15"/>
  <c r="D25" i="15"/>
  <c r="E25" i="15"/>
  <c r="D24" i="15"/>
  <c r="E24" i="15"/>
  <c r="D23" i="15"/>
  <c r="E23" i="15"/>
  <c r="D21" i="15"/>
  <c r="E21" i="15" s="1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D25" i="14"/>
  <c r="E25" i="14"/>
  <c r="D24" i="14"/>
  <c r="E24" i="14"/>
  <c r="D23" i="14"/>
  <c r="E23" i="14"/>
  <c r="D21" i="14"/>
  <c r="E21" i="14" s="1"/>
  <c r="D20" i="14"/>
  <c r="E20" i="14"/>
  <c r="D19" i="14"/>
  <c r="E19" i="14"/>
  <c r="D18" i="14"/>
  <c r="E18" i="14"/>
  <c r="D15" i="14"/>
  <c r="E15" i="14"/>
  <c r="D14" i="14"/>
  <c r="E14" i="14"/>
  <c r="D13" i="14"/>
  <c r="E13" i="14"/>
  <c r="D12" i="14"/>
  <c r="E12" i="14"/>
  <c r="D11" i="14"/>
  <c r="E11" i="14"/>
  <c r="D32" i="13"/>
  <c r="E32" i="13"/>
  <c r="D31" i="13"/>
  <c r="E31" i="13"/>
  <c r="D30" i="13"/>
  <c r="E30" i="13"/>
  <c r="D29" i="13"/>
  <c r="E29" i="13"/>
  <c r="D28" i="13"/>
  <c r="E28" i="13"/>
  <c r="E27" i="13"/>
  <c r="D25" i="13"/>
  <c r="E25" i="13"/>
  <c r="D24" i="13"/>
  <c r="E24" i="13"/>
  <c r="D23" i="13"/>
  <c r="E23" i="13"/>
  <c r="D21" i="13"/>
  <c r="E21" i="13" s="1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/>
  <c r="D32" i="12"/>
  <c r="E32" i="12"/>
  <c r="D31" i="12"/>
  <c r="E31" i="12"/>
  <c r="D30" i="12"/>
  <c r="E30" i="12"/>
  <c r="D29" i="12"/>
  <c r="E29" i="12"/>
  <c r="D28" i="12"/>
  <c r="E28" i="12"/>
  <c r="D25" i="12"/>
  <c r="E25" i="12"/>
  <c r="D24" i="12"/>
  <c r="E24" i="12"/>
  <c r="D23" i="12"/>
  <c r="E23" i="12"/>
  <c r="D20" i="12"/>
  <c r="E20" i="12"/>
  <c r="D19" i="12"/>
  <c r="E19" i="12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E28" i="11" s="1"/>
  <c r="D25" i="11"/>
  <c r="E25" i="11" s="1"/>
  <c r="D24" i="11"/>
  <c r="E24" i="11"/>
  <c r="D23" i="11"/>
  <c r="E23" i="11"/>
  <c r="D21" i="11"/>
  <c r="E21" i="11" s="1"/>
  <c r="D20" i="11"/>
  <c r="E20" i="11" s="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E31" i="10" s="1"/>
  <c r="D30" i="10"/>
  <c r="E30" i="10"/>
  <c r="D29" i="10"/>
  <c r="E29" i="10"/>
  <c r="D28" i="10"/>
  <c r="E28" i="10"/>
  <c r="D25" i="10"/>
  <c r="E25" i="10"/>
  <c r="D24" i="10"/>
  <c r="E24" i="10"/>
  <c r="D23" i="10"/>
  <c r="E23" i="10"/>
  <c r="D21" i="10"/>
  <c r="E21" i="10" s="1"/>
  <c r="D20" i="10"/>
  <c r="E20" i="10"/>
  <c r="D19" i="10"/>
  <c r="E19" i="10" s="1"/>
  <c r="D18" i="10"/>
  <c r="E18" i="10" s="1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E25" i="9" s="1"/>
  <c r="D24" i="9"/>
  <c r="E24" i="9"/>
  <c r="D23" i="9"/>
  <c r="E23" i="9"/>
  <c r="D21" i="9"/>
  <c r="E21" i="9" s="1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E32" i="8" s="1"/>
  <c r="D31" i="8"/>
  <c r="E31" i="8"/>
  <c r="D30" i="8"/>
  <c r="E30" i="8"/>
  <c r="D29" i="8"/>
  <c r="E29" i="8"/>
  <c r="D28" i="8"/>
  <c r="E28" i="8"/>
  <c r="D25" i="8"/>
  <c r="E25" i="8"/>
  <c r="D24" i="8"/>
  <c r="E24" i="8"/>
  <c r="D23" i="8"/>
  <c r="E23" i="8"/>
  <c r="D21" i="8"/>
  <c r="E21" i="8" s="1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 s="1"/>
  <c r="D18" i="7"/>
  <c r="E18" i="7"/>
  <c r="D19" i="7"/>
  <c r="E19" i="7"/>
  <c r="D20" i="7"/>
  <c r="E20" i="7"/>
  <c r="D23" i="7"/>
  <c r="E23" i="7"/>
  <c r="D25" i="7"/>
  <c r="E25" i="7" s="1"/>
  <c r="D28" i="7"/>
  <c r="E28" i="7" s="1"/>
  <c r="D29" i="7"/>
  <c r="E29" i="7"/>
  <c r="D30" i="7"/>
  <c r="E30" i="7"/>
  <c r="D31" i="7"/>
  <c r="E31" i="7"/>
  <c r="D10" i="7"/>
  <c r="E10" i="7"/>
  <c r="G15" i="40" l="1"/>
  <c r="G20" i="40"/>
  <c r="H20" i="40" s="1"/>
  <c r="G28" i="40"/>
  <c r="H28" i="40" s="1"/>
  <c r="G22" i="40"/>
  <c r="G31" i="40"/>
  <c r="H31" i="40" s="1"/>
  <c r="G11" i="40"/>
  <c r="G36" i="40"/>
  <c r="G37" i="40"/>
  <c r="H37" i="40" s="1"/>
  <c r="G13" i="40"/>
  <c r="H13" i="40" s="1"/>
  <c r="G18" i="40"/>
  <c r="H18" i="40" s="1"/>
  <c r="G26" i="40"/>
  <c r="H26" i="40" s="1"/>
  <c r="G35" i="40"/>
  <c r="H35" i="40" s="1"/>
  <c r="G29" i="40"/>
  <c r="P44" i="40"/>
  <c r="H22" i="40" l="1"/>
  <c r="L24" i="40"/>
  <c r="H29" i="40"/>
  <c r="L30" i="40"/>
  <c r="L31" i="40" s="1"/>
  <c r="H36" i="40"/>
  <c r="L36" i="40"/>
  <c r="L37" i="40" s="1"/>
  <c r="H11" i="40"/>
  <c r="L12" i="40"/>
  <c r="L13" i="40" s="1"/>
  <c r="H15" i="40"/>
  <c r="L18" i="40"/>
  <c r="L19" i="40" s="1"/>
  <c r="L25" i="40"/>
</calcChain>
</file>

<file path=xl/sharedStrings.xml><?xml version="1.0" encoding="utf-8"?>
<sst xmlns="http://schemas.openxmlformats.org/spreadsheetml/2006/main" count="721" uniqueCount="38">
  <si>
    <t>Tabla N° 1</t>
  </si>
  <si>
    <t>Tabla N° 2</t>
  </si>
  <si>
    <t>Resumen Lectura Medidor  de Salida desde Tranque La Ola hacia Rio La Ola</t>
  </si>
  <si>
    <t>Control avance diario con proyección mensual.</t>
  </si>
  <si>
    <t>Día</t>
  </si>
  <si>
    <t>Fecha</t>
  </si>
  <si>
    <t>Hora</t>
  </si>
  <si>
    <t>Registro</t>
  </si>
  <si>
    <t>Consumo</t>
  </si>
  <si>
    <t>Control parcial semanal</t>
  </si>
  <si>
    <t>Q Intantaneo</t>
  </si>
  <si>
    <t>Meta</t>
  </si>
  <si>
    <t>Proy con avance</t>
  </si>
  <si>
    <t>hrs</t>
  </si>
  <si>
    <t>m3</t>
  </si>
  <si>
    <t>l/s</t>
  </si>
  <si>
    <t xml:space="preserve"> </t>
  </si>
  <si>
    <t>Real V/S Proyección</t>
  </si>
  <si>
    <t>m3  --&gt;</t>
  </si>
  <si>
    <t>Caudal mensual</t>
  </si>
  <si>
    <t xml:space="preserve">l/s </t>
  </si>
  <si>
    <t>l/s  --&gt;</t>
  </si>
  <si>
    <t>&lt;-- Real mes finalizado</t>
  </si>
  <si>
    <t>Diferencia</t>
  </si>
  <si>
    <t>Compromiso 30 l/s promedio mensual</t>
  </si>
  <si>
    <t>Registros diarios válvula drenaje compuerta La Ola</t>
  </si>
  <si>
    <t>Lectura De  Flujómetro Y Horarios</t>
  </si>
  <si>
    <t>Lectura</t>
  </si>
  <si>
    <t>Diferencia  m³</t>
  </si>
  <si>
    <t>Observaciones</t>
  </si>
  <si>
    <t>Operador</t>
  </si>
  <si>
    <t>18:00 hrs Día anterior</t>
  </si>
  <si>
    <t>V.</t>
  </si>
  <si>
    <t>Aporte  1 al 4 de Enero</t>
  </si>
  <si>
    <t>Aporte  5 al 11 de Enero</t>
  </si>
  <si>
    <t>Aporte 12 al 18 de Enero</t>
  </si>
  <si>
    <t>Aporte  19 al 25 de Enero</t>
  </si>
  <si>
    <t>Aporte 26 al 31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</si>
</sst>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6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7">
    <xf numFmtId="0" fontId="0" fillId="0" borderId="0" xfId="0"/>
    <xf numFmtId="0" fontId="0" fillId="2" borderId="0" xfId="0" applyFill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64" fontId="8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8" fillId="0" borderId="15" xfId="0" quotePrefix="1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0" xfId="0" quotePrefix="1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15" fontId="9" fillId="5" borderId="38" xfId="0" applyNumberFormat="1" applyFont="1" applyFill="1" applyBorder="1" applyAlignment="1">
      <alignment horizontal="center"/>
    </xf>
    <xf numFmtId="3" fontId="9" fillId="5" borderId="38" xfId="0" applyNumberFormat="1" applyFont="1" applyFill="1" applyBorder="1" applyAlignment="1">
      <alignment horizontal="center"/>
    </xf>
    <xf numFmtId="165" fontId="9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0" fillId="5" borderId="36" xfId="0" applyFill="1" applyBorder="1"/>
    <xf numFmtId="0" fontId="1" fillId="5" borderId="0" xfId="0" applyFont="1" applyFill="1"/>
    <xf numFmtId="0" fontId="1" fillId="5" borderId="33" xfId="0" applyFont="1" applyFill="1" applyBorder="1"/>
    <xf numFmtId="0" fontId="1" fillId="2" borderId="0" xfId="0" applyFont="1" applyFill="1"/>
    <xf numFmtId="20" fontId="9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0" fillId="2" borderId="34" xfId="0" applyFill="1" applyBorder="1"/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20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0" fillId="4" borderId="39" xfId="0" applyFill="1" applyBorder="1" applyAlignment="1">
      <alignment horizontal="center"/>
    </xf>
    <xf numFmtId="15" fontId="9" fillId="2" borderId="33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5" fontId="9" fillId="2" borderId="36" xfId="0" applyNumberFormat="1" applyFont="1" applyFill="1" applyBorder="1" applyAlignment="1">
      <alignment horizontal="center"/>
    </xf>
    <xf numFmtId="166" fontId="9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9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>
      <alignment horizontal="center" vertical="center"/>
    </xf>
    <xf numFmtId="15" fontId="9" fillId="4" borderId="38" xfId="0" applyNumberFormat="1" applyFont="1" applyFill="1" applyBorder="1" applyAlignment="1">
      <alignment horizontal="center"/>
    </xf>
    <xf numFmtId="20" fontId="9" fillId="4" borderId="38" xfId="0" applyNumberFormat="1" applyFont="1" applyFill="1" applyBorder="1" applyAlignment="1">
      <alignment horizontal="center"/>
    </xf>
    <xf numFmtId="3" fontId="9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/>
    <xf numFmtId="3" fontId="0" fillId="2" borderId="0" xfId="0" applyNumberFormat="1" applyFill="1"/>
    <xf numFmtId="0" fontId="1" fillId="0" borderId="5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4" fontId="9" fillId="5" borderId="60" xfId="0" applyNumberFormat="1" applyFont="1" applyFill="1" applyBorder="1" applyAlignment="1">
      <alignment horizontal="center"/>
    </xf>
    <xf numFmtId="3" fontId="9" fillId="5" borderId="61" xfId="0" applyNumberFormat="1" applyFont="1" applyFill="1" applyBorder="1" applyAlignment="1">
      <alignment horizontal="center"/>
    </xf>
    <xf numFmtId="0" fontId="1" fillId="7" borderId="63" xfId="0" applyFont="1" applyFill="1" applyBorder="1" applyAlignment="1">
      <alignment horizontal="center" vertical="center"/>
    </xf>
    <xf numFmtId="166" fontId="9" fillId="5" borderId="59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13" xfId="0" applyNumberFormat="1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0" fillId="0" borderId="62" xfId="0" applyBorder="1"/>
    <xf numFmtId="0" fontId="1" fillId="6" borderId="63" xfId="0" applyFont="1" applyFill="1" applyBorder="1" applyAlignment="1">
      <alignment horizontal="center" vertical="center"/>
    </xf>
    <xf numFmtId="0" fontId="1" fillId="6" borderId="62" xfId="0" applyFont="1" applyFill="1" applyBorder="1" applyAlignment="1">
      <alignment horizontal="center" vertical="center"/>
    </xf>
    <xf numFmtId="166" fontId="1" fillId="6" borderId="1" xfId="0" applyNumberFormat="1" applyFont="1" applyFill="1" applyBorder="1" applyAlignment="1">
      <alignment horizontal="center" vertical="center"/>
    </xf>
    <xf numFmtId="0" fontId="1" fillId="6" borderId="63" xfId="0" applyFont="1" applyFill="1" applyBorder="1" applyAlignment="1" applyProtection="1">
      <alignment horizontal="center" vertical="center"/>
      <protection locked="0"/>
    </xf>
    <xf numFmtId="3" fontId="1" fillId="6" borderId="11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1" fillId="6" borderId="63" xfId="0" applyNumberFormat="1" applyFont="1" applyFill="1" applyBorder="1" applyAlignment="1" applyProtection="1">
      <alignment horizontal="center" vertical="center"/>
      <protection locked="0"/>
    </xf>
    <xf numFmtId="3" fontId="1" fillId="6" borderId="62" xfId="0" applyNumberFormat="1" applyFont="1" applyFill="1" applyBorder="1" applyAlignment="1">
      <alignment horizontal="center" vertical="center"/>
    </xf>
    <xf numFmtId="3" fontId="1" fillId="6" borderId="63" xfId="0" applyNumberFormat="1" applyFont="1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3" fontId="5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9" fillId="5" borderId="0" xfId="0" applyFont="1" applyFill="1" applyBorder="1" applyAlignment="1">
      <alignment horizontal="center"/>
    </xf>
    <xf numFmtId="15" fontId="9" fillId="5" borderId="0" xfId="0" applyNumberFormat="1" applyFont="1" applyFill="1" applyBorder="1" applyAlignment="1">
      <alignment horizontal="center"/>
    </xf>
    <xf numFmtId="20" fontId="9" fillId="5" borderId="0" xfId="0" applyNumberFormat="1" applyFont="1" applyFill="1" applyBorder="1" applyAlignment="1">
      <alignment horizontal="center"/>
    </xf>
    <xf numFmtId="3" fontId="9" fillId="5" borderId="0" xfId="0" applyNumberFormat="1" applyFont="1" applyFill="1" applyBorder="1" applyAlignment="1">
      <alignment horizontal="center"/>
    </xf>
    <xf numFmtId="167" fontId="9" fillId="5" borderId="38" xfId="1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31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topLeftCell="A7" zoomScale="90" zoomScaleNormal="90" workbookViewId="0">
      <selection activeCell="I27" sqref="I27"/>
    </sheetView>
  </sheetViews>
  <sheetFormatPr baseColWidth="10" defaultColWidth="11.453125" defaultRowHeight="14.5" x14ac:dyDescent="0.35"/>
  <cols>
    <col min="6" max="6" width="12.1796875" customWidth="1"/>
    <col min="8" max="8" width="8.81640625" customWidth="1"/>
    <col min="9" max="9" width="5" customWidth="1"/>
    <col min="10" max="10" width="4" customWidth="1"/>
    <col min="11" max="11" width="5.26953125" customWidth="1"/>
    <col min="13" max="13" width="8.453125" customWidth="1"/>
    <col min="14" max="14" width="7" customWidth="1"/>
  </cols>
  <sheetData>
    <row r="1" spans="1:2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5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1"/>
      <c r="B4" s="1"/>
      <c r="C4" s="60" t="s">
        <v>0</v>
      </c>
      <c r="D4" s="1"/>
      <c r="E4" s="1"/>
      <c r="F4" s="1"/>
      <c r="G4" s="1"/>
      <c r="H4" s="1"/>
      <c r="I4" s="1"/>
      <c r="J4" s="1"/>
      <c r="K4" s="1"/>
      <c r="L4" s="60"/>
      <c r="M4" s="1"/>
      <c r="N4" s="1"/>
      <c r="O4" s="60" t="s">
        <v>1</v>
      </c>
      <c r="P4" s="1"/>
      <c r="Q4" s="1"/>
      <c r="R4" s="1"/>
      <c r="S4" s="1"/>
      <c r="T4" s="1"/>
      <c r="U4" s="1"/>
      <c r="V4" s="1"/>
      <c r="W4" s="1"/>
    </row>
    <row r="5" spans="1:23" x14ac:dyDescent="0.35">
      <c r="A5" s="1"/>
      <c r="B5" s="1"/>
      <c r="C5" s="60" t="s">
        <v>2</v>
      </c>
      <c r="D5" s="60"/>
      <c r="E5" s="60"/>
      <c r="F5" s="60"/>
      <c r="G5" s="60"/>
      <c r="H5" s="60"/>
      <c r="I5" s="1"/>
      <c r="J5" s="1"/>
      <c r="K5" s="1"/>
      <c r="L5" s="60"/>
      <c r="M5" s="1"/>
      <c r="N5" s="1"/>
      <c r="O5" s="60" t="s">
        <v>3</v>
      </c>
      <c r="P5" s="1"/>
      <c r="Q5" s="1"/>
      <c r="R5" s="1"/>
      <c r="S5" s="1"/>
      <c r="T5" s="1"/>
      <c r="U5" s="1"/>
      <c r="V5" s="1"/>
      <c r="W5" s="1"/>
    </row>
    <row r="6" spans="1:2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</row>
    <row r="7" spans="1:23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35">
      <c r="A8" s="1"/>
      <c r="B8" s="1"/>
      <c r="C8" s="111" t="s">
        <v>4</v>
      </c>
      <c r="D8" s="111" t="s">
        <v>5</v>
      </c>
      <c r="E8" s="46" t="s">
        <v>6</v>
      </c>
      <c r="F8" s="111" t="s">
        <v>7</v>
      </c>
      <c r="G8" s="115" t="s">
        <v>8</v>
      </c>
      <c r="H8" s="116"/>
      <c r="I8" s="1"/>
      <c r="J8" s="1"/>
      <c r="K8" s="60" t="s">
        <v>9</v>
      </c>
      <c r="L8" s="64"/>
      <c r="M8" s="64"/>
      <c r="N8" s="64"/>
      <c r="O8" s="113" t="s">
        <v>10</v>
      </c>
      <c r="P8" s="111" t="s">
        <v>11</v>
      </c>
      <c r="Q8" s="113" t="s">
        <v>12</v>
      </c>
      <c r="R8" s="1"/>
      <c r="S8" s="1"/>
      <c r="T8" s="1"/>
      <c r="U8" s="1"/>
      <c r="V8" s="1"/>
      <c r="W8" s="1"/>
    </row>
    <row r="9" spans="1:23" x14ac:dyDescent="0.35">
      <c r="A9" s="1"/>
      <c r="B9" s="1"/>
      <c r="C9" s="112"/>
      <c r="D9" s="112"/>
      <c r="E9" s="84" t="s">
        <v>13</v>
      </c>
      <c r="F9" s="112"/>
      <c r="G9" s="117"/>
      <c r="H9" s="118"/>
      <c r="I9" s="1"/>
      <c r="J9" s="1"/>
      <c r="K9" s="1"/>
      <c r="L9" s="64"/>
      <c r="M9" s="64"/>
      <c r="N9" s="64"/>
      <c r="O9" s="114"/>
      <c r="P9" s="112"/>
      <c r="Q9" s="114"/>
      <c r="R9" s="1"/>
      <c r="S9" s="1"/>
      <c r="T9" s="1"/>
      <c r="U9" s="1"/>
      <c r="V9" s="1"/>
      <c r="W9" s="1"/>
    </row>
    <row r="10" spans="1:23" x14ac:dyDescent="0.35">
      <c r="A10" s="1"/>
      <c r="B10" s="1"/>
      <c r="C10" s="46">
        <v>0</v>
      </c>
      <c r="D10" s="81">
        <v>45504</v>
      </c>
      <c r="E10" s="82">
        <v>0.33333333333333331</v>
      </c>
      <c r="F10" s="83">
        <v>3724339</v>
      </c>
      <c r="G10" s="69" t="s">
        <v>14</v>
      </c>
      <c r="H10" s="69" t="s">
        <v>15</v>
      </c>
      <c r="I10" s="1"/>
      <c r="J10" s="1"/>
      <c r="K10" s="1"/>
      <c r="L10" s="64"/>
      <c r="M10" s="64"/>
      <c r="N10" s="64"/>
      <c r="O10" s="79" t="s">
        <v>15</v>
      </c>
      <c r="P10" s="46" t="s">
        <v>14</v>
      </c>
      <c r="Q10" s="79" t="s">
        <v>14</v>
      </c>
      <c r="R10" s="1"/>
      <c r="S10" s="1"/>
      <c r="T10" s="1"/>
      <c r="U10" s="1"/>
      <c r="V10" s="1"/>
      <c r="W10" s="1"/>
    </row>
    <row r="11" spans="1:23" x14ac:dyDescent="0.35">
      <c r="A11" s="1"/>
      <c r="B11" s="1"/>
      <c r="C11" s="47">
        <v>1</v>
      </c>
      <c r="D11" s="48">
        <v>45505</v>
      </c>
      <c r="E11" s="61">
        <v>0.33333333333333331</v>
      </c>
      <c r="F11" s="49">
        <f>'Día 1'!C16</f>
        <v>3726993</v>
      </c>
      <c r="G11" s="49">
        <f>F11-F10</f>
        <v>2654</v>
      </c>
      <c r="H11" s="50">
        <f>G11*1000/24/60/60</f>
        <v>30.717592592592592</v>
      </c>
      <c r="I11" s="1"/>
      <c r="J11" s="1"/>
      <c r="K11" s="121" t="s">
        <v>33</v>
      </c>
      <c r="L11" s="122"/>
      <c r="M11" s="123"/>
      <c r="O11" s="49">
        <v>30</v>
      </c>
      <c r="P11" s="49">
        <f>O11*60*60*24/1000</f>
        <v>2592</v>
      </c>
      <c r="Q11" s="49">
        <f>G11</f>
        <v>2654</v>
      </c>
      <c r="R11" s="1"/>
      <c r="S11" s="1"/>
      <c r="T11" s="1"/>
      <c r="U11" s="1"/>
      <c r="V11" s="1"/>
      <c r="W11" s="1"/>
    </row>
    <row r="12" spans="1:23" x14ac:dyDescent="0.35">
      <c r="A12" s="1"/>
      <c r="B12" s="1"/>
      <c r="C12" s="47">
        <v>2</v>
      </c>
      <c r="D12" s="48">
        <v>45506</v>
      </c>
      <c r="E12" s="61">
        <v>0.33333333333333331</v>
      </c>
      <c r="F12" s="49">
        <f>'Día 2'!C16</f>
        <v>3729596</v>
      </c>
      <c r="G12" s="49">
        <f t="shared" ref="G12:G41" si="0">F12-F11</f>
        <v>2603</v>
      </c>
      <c r="H12" s="50">
        <f t="shared" ref="H12:H41" si="1">G12*1000/24/60/60</f>
        <v>30.127314814814817</v>
      </c>
      <c r="I12" s="1"/>
      <c r="K12" s="62"/>
      <c r="L12" s="68">
        <f>SUM(G11:G14)</f>
        <v>10669</v>
      </c>
      <c r="M12" s="70" t="s">
        <v>14</v>
      </c>
      <c r="N12" s="67"/>
      <c r="O12" s="49">
        <v>30</v>
      </c>
      <c r="P12" s="49">
        <f t="shared" ref="P12:P41" si="2">O12*60*60*24/1000</f>
        <v>2592</v>
      </c>
      <c r="Q12" s="49">
        <f t="shared" ref="Q12:Q41" si="3">G12</f>
        <v>2603</v>
      </c>
      <c r="R12" s="1"/>
      <c r="S12" s="1"/>
      <c r="T12" s="1"/>
      <c r="U12" s="1"/>
      <c r="V12" s="1"/>
      <c r="W12" s="1"/>
    </row>
    <row r="13" spans="1:23" x14ac:dyDescent="0.35">
      <c r="A13" s="1"/>
      <c r="B13" s="1"/>
      <c r="C13" s="47">
        <v>3</v>
      </c>
      <c r="D13" s="48">
        <v>45507</v>
      </c>
      <c r="E13" s="61">
        <v>0.33333333333333331</v>
      </c>
      <c r="F13" s="49">
        <f>'Día 3'!C16</f>
        <v>3732200</v>
      </c>
      <c r="G13" s="49">
        <f t="shared" si="0"/>
        <v>2604</v>
      </c>
      <c r="H13" s="50">
        <f t="shared" si="1"/>
        <v>30.138888888888889</v>
      </c>
      <c r="I13" s="1"/>
      <c r="J13" s="1"/>
      <c r="K13" s="62"/>
      <c r="L13" s="73">
        <f>L12*1000/4/24/60/60</f>
        <v>30.870949074074076</v>
      </c>
      <c r="M13" s="73" t="s">
        <v>15</v>
      </c>
      <c r="N13" s="67"/>
      <c r="O13" s="49">
        <v>30</v>
      </c>
      <c r="P13" s="49">
        <f t="shared" si="2"/>
        <v>2592</v>
      </c>
      <c r="Q13" s="49">
        <f t="shared" si="3"/>
        <v>2604</v>
      </c>
      <c r="R13" s="1"/>
      <c r="S13" s="1"/>
      <c r="T13" s="1"/>
      <c r="U13" s="1"/>
      <c r="V13" s="1"/>
      <c r="W13" s="1"/>
    </row>
    <row r="14" spans="1:23" x14ac:dyDescent="0.35">
      <c r="A14" s="1"/>
      <c r="B14" s="1"/>
      <c r="C14" s="47">
        <v>4</v>
      </c>
      <c r="D14" s="48">
        <v>45508</v>
      </c>
      <c r="E14" s="61">
        <v>0.33333333333333331</v>
      </c>
      <c r="F14" s="49">
        <f>'Día 4'!C16</f>
        <v>3735008</v>
      </c>
      <c r="G14" s="49">
        <f t="shared" si="0"/>
        <v>2808</v>
      </c>
      <c r="H14" s="50">
        <f t="shared" si="1"/>
        <v>32.5</v>
      </c>
      <c r="I14" s="1"/>
      <c r="J14" s="1"/>
      <c r="K14" s="63"/>
      <c r="L14" s="71"/>
      <c r="M14" s="72"/>
      <c r="N14" s="67"/>
      <c r="O14" s="49">
        <v>30</v>
      </c>
      <c r="P14" s="49">
        <f t="shared" si="2"/>
        <v>2592</v>
      </c>
      <c r="Q14" s="49">
        <f t="shared" si="3"/>
        <v>2808</v>
      </c>
      <c r="R14" s="1"/>
      <c r="S14" s="1"/>
      <c r="T14" s="1"/>
      <c r="U14" s="1"/>
      <c r="V14" s="1"/>
      <c r="W14" s="1"/>
    </row>
    <row r="15" spans="1:23" x14ac:dyDescent="0.35">
      <c r="A15" s="1"/>
      <c r="B15" s="1"/>
      <c r="C15" s="47">
        <v>5</v>
      </c>
      <c r="D15" s="48">
        <v>45509</v>
      </c>
      <c r="E15" s="61">
        <v>0.33333333333333331</v>
      </c>
      <c r="F15" s="49">
        <f>'Día 5'!C16</f>
        <v>3737865</v>
      </c>
      <c r="G15" s="49">
        <f t="shared" si="0"/>
        <v>2857</v>
      </c>
      <c r="H15" s="50">
        <f t="shared" si="1"/>
        <v>33.067129629629633</v>
      </c>
      <c r="I15" s="1"/>
      <c r="J15" s="1"/>
      <c r="K15" s="1"/>
      <c r="L15" s="68"/>
      <c r="M15" s="66"/>
      <c r="N15" s="67"/>
      <c r="O15" s="49">
        <v>30</v>
      </c>
      <c r="P15" s="49">
        <f t="shared" si="2"/>
        <v>2592</v>
      </c>
      <c r="Q15" s="49">
        <f t="shared" si="3"/>
        <v>2857</v>
      </c>
      <c r="R15" s="1"/>
      <c r="S15" s="1"/>
      <c r="T15" s="1"/>
      <c r="U15" s="1"/>
      <c r="V15" s="1"/>
      <c r="W15" s="1"/>
    </row>
    <row r="16" spans="1:23" x14ac:dyDescent="0.35">
      <c r="A16" s="1"/>
      <c r="B16" s="1"/>
      <c r="C16" s="47">
        <v>6</v>
      </c>
      <c r="D16" s="48">
        <v>45510</v>
      </c>
      <c r="E16" s="61">
        <v>0.33333333333333331</v>
      </c>
      <c r="F16" s="49">
        <f>'DÍa 6'!C16</f>
        <v>3740750</v>
      </c>
      <c r="G16" s="49">
        <f t="shared" si="0"/>
        <v>2885</v>
      </c>
      <c r="H16" s="50">
        <f t="shared" si="1"/>
        <v>33.391203703703702</v>
      </c>
      <c r="I16" s="1"/>
      <c r="J16" s="1"/>
      <c r="K16" s="1"/>
      <c r="L16" s="68"/>
      <c r="M16" s="66"/>
      <c r="N16" s="67"/>
      <c r="O16" s="49">
        <v>30</v>
      </c>
      <c r="P16" s="49">
        <f t="shared" si="2"/>
        <v>2592</v>
      </c>
      <c r="Q16" s="49">
        <f t="shared" si="3"/>
        <v>2885</v>
      </c>
      <c r="R16" s="1"/>
      <c r="S16" s="1"/>
      <c r="T16" s="1"/>
      <c r="U16" s="1"/>
      <c r="V16" s="1"/>
      <c r="W16" s="1"/>
    </row>
    <row r="17" spans="1:23" x14ac:dyDescent="0.35">
      <c r="A17" s="1"/>
      <c r="B17" s="1"/>
      <c r="C17" s="47">
        <v>7</v>
      </c>
      <c r="D17" s="48">
        <v>45511</v>
      </c>
      <c r="E17" s="61">
        <v>0.33333333333333331</v>
      </c>
      <c r="F17" s="49">
        <f>'Día 7'!C16</f>
        <v>3743631</v>
      </c>
      <c r="G17" s="49">
        <f t="shared" si="0"/>
        <v>2881</v>
      </c>
      <c r="H17" s="50">
        <f t="shared" si="1"/>
        <v>33.344907407407412</v>
      </c>
      <c r="I17" s="1"/>
      <c r="J17" s="1"/>
      <c r="K17" s="121" t="s">
        <v>34</v>
      </c>
      <c r="L17" s="122"/>
      <c r="M17" s="123"/>
      <c r="N17" s="67"/>
      <c r="O17" s="49">
        <v>30</v>
      </c>
      <c r="P17" s="49">
        <f t="shared" si="2"/>
        <v>2592</v>
      </c>
      <c r="Q17" s="49">
        <f t="shared" si="3"/>
        <v>2881</v>
      </c>
      <c r="R17" s="1"/>
      <c r="S17" s="1"/>
      <c r="T17" s="1"/>
      <c r="U17" s="1"/>
      <c r="V17" s="1"/>
      <c r="W17" s="1"/>
    </row>
    <row r="18" spans="1:23" x14ac:dyDescent="0.35">
      <c r="A18" s="1"/>
      <c r="B18" s="1"/>
      <c r="C18" s="47">
        <v>8</v>
      </c>
      <c r="D18" s="48">
        <v>45512</v>
      </c>
      <c r="E18" s="61">
        <v>0.33333333333333331</v>
      </c>
      <c r="F18" s="49">
        <f>'Día 8'!C16</f>
        <v>3746507</v>
      </c>
      <c r="G18" s="49">
        <f t="shared" si="0"/>
        <v>2876</v>
      </c>
      <c r="H18" s="50">
        <f t="shared" si="1"/>
        <v>33.287037037037038</v>
      </c>
      <c r="I18" s="1"/>
      <c r="K18" s="62"/>
      <c r="L18" s="68">
        <f>SUM(G15:G21)</f>
        <v>20066</v>
      </c>
      <c r="M18" s="70" t="s">
        <v>14</v>
      </c>
      <c r="N18" s="67"/>
      <c r="O18" s="49">
        <v>30</v>
      </c>
      <c r="P18" s="49">
        <f t="shared" si="2"/>
        <v>2592</v>
      </c>
      <c r="Q18" s="49">
        <f t="shared" si="3"/>
        <v>2876</v>
      </c>
      <c r="R18" s="1"/>
      <c r="S18" s="1"/>
      <c r="T18" s="1"/>
      <c r="U18" s="1"/>
      <c r="V18" s="1"/>
      <c r="W18" s="1"/>
    </row>
    <row r="19" spans="1:23" x14ac:dyDescent="0.35">
      <c r="A19" s="1"/>
      <c r="B19" s="1"/>
      <c r="C19" s="47">
        <v>9</v>
      </c>
      <c r="D19" s="48">
        <v>45513</v>
      </c>
      <c r="E19" s="61">
        <v>0.33333333333333331</v>
      </c>
      <c r="F19" s="49">
        <f>'Día 9'!C16</f>
        <v>3749406</v>
      </c>
      <c r="G19" s="49">
        <f t="shared" si="0"/>
        <v>2899</v>
      </c>
      <c r="H19" s="50">
        <f t="shared" si="1"/>
        <v>33.55324074074074</v>
      </c>
      <c r="I19" s="1"/>
      <c r="J19" s="1"/>
      <c r="K19" s="62"/>
      <c r="L19" s="73">
        <f>L18*1000/7/24/60/60</f>
        <v>33.177910052910057</v>
      </c>
      <c r="M19" s="73" t="s">
        <v>15</v>
      </c>
      <c r="N19" s="67"/>
      <c r="O19" s="49">
        <v>30</v>
      </c>
      <c r="P19" s="49">
        <f t="shared" si="2"/>
        <v>2592</v>
      </c>
      <c r="Q19" s="49">
        <f t="shared" si="3"/>
        <v>2899</v>
      </c>
      <c r="R19" s="1"/>
      <c r="S19" s="1"/>
      <c r="T19" s="1"/>
      <c r="U19" s="1"/>
      <c r="V19" s="1"/>
      <c r="W19" s="1"/>
    </row>
    <row r="20" spans="1:23" x14ac:dyDescent="0.35">
      <c r="A20" s="1"/>
      <c r="B20" s="1"/>
      <c r="C20" s="47">
        <v>10</v>
      </c>
      <c r="D20" s="48">
        <v>45514</v>
      </c>
      <c r="E20" s="61">
        <v>0.33333333333333331</v>
      </c>
      <c r="F20" s="49">
        <f>'Día 10'!C16</f>
        <v>3752247</v>
      </c>
      <c r="G20" s="49">
        <f t="shared" si="0"/>
        <v>2841</v>
      </c>
      <c r="H20" s="50">
        <f t="shared" si="1"/>
        <v>32.881944444444443</v>
      </c>
      <c r="I20" s="1"/>
      <c r="J20" s="1"/>
      <c r="K20" s="63"/>
      <c r="L20" s="71"/>
      <c r="M20" s="72"/>
      <c r="N20" s="67"/>
      <c r="O20" s="49">
        <v>30</v>
      </c>
      <c r="P20" s="49">
        <f t="shared" si="2"/>
        <v>2592</v>
      </c>
      <c r="Q20" s="49">
        <f t="shared" si="3"/>
        <v>2841</v>
      </c>
      <c r="R20" s="1"/>
      <c r="S20" s="1"/>
      <c r="T20" s="1"/>
      <c r="U20" s="1"/>
      <c r="V20" s="1"/>
      <c r="W20" s="1"/>
    </row>
    <row r="21" spans="1:23" x14ac:dyDescent="0.35">
      <c r="A21" s="1"/>
      <c r="B21" s="1"/>
      <c r="C21" s="47">
        <v>11</v>
      </c>
      <c r="D21" s="48">
        <v>45515</v>
      </c>
      <c r="E21" s="61">
        <v>0.33333333333333331</v>
      </c>
      <c r="F21" s="49">
        <f>'Día 11'!C16</f>
        <v>3755074</v>
      </c>
      <c r="G21" s="49">
        <f t="shared" si="0"/>
        <v>2827</v>
      </c>
      <c r="H21" s="50">
        <f t="shared" si="1"/>
        <v>32.719907407407412</v>
      </c>
      <c r="I21" s="1"/>
      <c r="J21" s="1"/>
      <c r="K21" s="1"/>
      <c r="L21" s="65"/>
      <c r="M21" s="66"/>
      <c r="N21" s="67"/>
      <c r="O21" s="49">
        <v>30</v>
      </c>
      <c r="P21" s="49">
        <f t="shared" si="2"/>
        <v>2592</v>
      </c>
      <c r="Q21" s="49">
        <f t="shared" si="3"/>
        <v>2827</v>
      </c>
      <c r="R21" s="1"/>
      <c r="S21" s="1"/>
      <c r="T21" s="1"/>
      <c r="U21" s="1"/>
      <c r="V21" s="1"/>
      <c r="W21" s="1"/>
    </row>
    <row r="22" spans="1:23" x14ac:dyDescent="0.35">
      <c r="A22" s="1"/>
      <c r="B22" s="1"/>
      <c r="C22" s="47">
        <v>12</v>
      </c>
      <c r="D22" s="48">
        <v>45516</v>
      </c>
      <c r="E22" s="61">
        <v>0.33333333333333331</v>
      </c>
      <c r="F22" s="49">
        <f>'Día 12'!C16</f>
        <v>3757906</v>
      </c>
      <c r="G22" s="49">
        <f t="shared" si="0"/>
        <v>2832</v>
      </c>
      <c r="H22" s="50">
        <f t="shared" si="1"/>
        <v>32.777777777777779</v>
      </c>
      <c r="I22" s="1"/>
      <c r="J22" s="1"/>
      <c r="K22" s="1"/>
      <c r="L22" s="65"/>
      <c r="M22" s="66"/>
      <c r="N22" s="67"/>
      <c r="O22" s="49">
        <v>30</v>
      </c>
      <c r="P22" s="49">
        <f t="shared" si="2"/>
        <v>2592</v>
      </c>
      <c r="Q22" s="49">
        <f t="shared" si="3"/>
        <v>2832</v>
      </c>
      <c r="R22" s="1"/>
      <c r="S22" s="1" t="s">
        <v>16</v>
      </c>
      <c r="T22" s="1"/>
      <c r="U22" s="1"/>
      <c r="V22" s="1"/>
      <c r="W22" s="1"/>
    </row>
    <row r="23" spans="1:23" x14ac:dyDescent="0.35">
      <c r="A23" s="1"/>
      <c r="B23" s="1"/>
      <c r="C23" s="47">
        <v>13</v>
      </c>
      <c r="D23" s="48">
        <v>45517</v>
      </c>
      <c r="E23" s="61">
        <v>0.33333333333333331</v>
      </c>
      <c r="F23" s="49">
        <f>'Día 13'!C16</f>
        <v>3760766</v>
      </c>
      <c r="G23" s="49">
        <f t="shared" si="0"/>
        <v>2860</v>
      </c>
      <c r="H23" s="50">
        <f t="shared" si="1"/>
        <v>33.101851851851855</v>
      </c>
      <c r="I23" s="1"/>
      <c r="J23" s="1"/>
      <c r="K23" s="121" t="s">
        <v>35</v>
      </c>
      <c r="L23" s="122"/>
      <c r="M23" s="123"/>
      <c r="N23" s="67"/>
      <c r="O23" s="49">
        <v>30</v>
      </c>
      <c r="P23" s="49">
        <f t="shared" si="2"/>
        <v>2592</v>
      </c>
      <c r="Q23" s="49">
        <f t="shared" si="3"/>
        <v>2860</v>
      </c>
      <c r="R23" s="1"/>
      <c r="S23" s="1"/>
      <c r="T23" s="1"/>
      <c r="U23" s="1"/>
      <c r="V23" s="1"/>
      <c r="W23" s="1"/>
    </row>
    <row r="24" spans="1:23" x14ac:dyDescent="0.35">
      <c r="A24" s="1"/>
      <c r="B24" s="1"/>
      <c r="C24" s="47">
        <v>14</v>
      </c>
      <c r="D24" s="48">
        <v>45518</v>
      </c>
      <c r="E24" s="61">
        <v>0.33333333333333331</v>
      </c>
      <c r="F24" s="49">
        <f>'Día 14'!C16</f>
        <v>3763577</v>
      </c>
      <c r="G24" s="49">
        <f t="shared" si="0"/>
        <v>2811</v>
      </c>
      <c r="H24" s="50">
        <f t="shared" si="1"/>
        <v>32.534722222222221</v>
      </c>
      <c r="I24" s="1"/>
      <c r="K24" s="62"/>
      <c r="L24" s="68">
        <f>SUM(G22:G28)</f>
        <v>19840</v>
      </c>
      <c r="M24" s="70" t="s">
        <v>14</v>
      </c>
      <c r="N24" s="67"/>
      <c r="O24" s="49">
        <v>30</v>
      </c>
      <c r="P24" s="49">
        <f t="shared" si="2"/>
        <v>2592</v>
      </c>
      <c r="Q24" s="49">
        <f t="shared" si="3"/>
        <v>2811</v>
      </c>
      <c r="R24" s="1"/>
      <c r="S24" s="1"/>
      <c r="T24" s="1"/>
      <c r="U24" s="1"/>
      <c r="V24" s="1"/>
      <c r="W24" s="1"/>
    </row>
    <row r="25" spans="1:23" x14ac:dyDescent="0.35">
      <c r="A25" s="1"/>
      <c r="B25" s="1"/>
      <c r="C25" s="47">
        <v>15</v>
      </c>
      <c r="D25" s="48">
        <v>45519</v>
      </c>
      <c r="E25" s="61">
        <v>0.33333333333333331</v>
      </c>
      <c r="F25" s="49">
        <f>'Día 15'!C16</f>
        <v>3766398</v>
      </c>
      <c r="G25" s="49">
        <f t="shared" si="0"/>
        <v>2821</v>
      </c>
      <c r="H25" s="50">
        <f t="shared" si="1"/>
        <v>32.650462962962962</v>
      </c>
      <c r="I25" s="1"/>
      <c r="J25" s="1"/>
      <c r="K25" s="62"/>
      <c r="L25" s="73">
        <f>L24*1000/7/24/60/60</f>
        <v>32.804232804232804</v>
      </c>
      <c r="M25" s="73" t="s">
        <v>15</v>
      </c>
      <c r="N25" s="67"/>
      <c r="O25" s="49">
        <v>30</v>
      </c>
      <c r="P25" s="49">
        <f t="shared" si="2"/>
        <v>2592</v>
      </c>
      <c r="Q25" s="49">
        <f t="shared" si="3"/>
        <v>2821</v>
      </c>
      <c r="R25" s="1"/>
      <c r="S25" s="1"/>
      <c r="T25" s="1"/>
      <c r="U25" s="1"/>
      <c r="V25" s="1"/>
      <c r="W25" s="1"/>
    </row>
    <row r="26" spans="1:23" x14ac:dyDescent="0.35">
      <c r="A26" s="1"/>
      <c r="B26" s="1"/>
      <c r="C26" s="47">
        <v>16</v>
      </c>
      <c r="D26" s="48">
        <v>45520</v>
      </c>
      <c r="E26" s="61">
        <v>0.33333333333333331</v>
      </c>
      <c r="F26" s="49">
        <f>'Día 16'!C16</f>
        <v>3769218</v>
      </c>
      <c r="G26" s="49">
        <f t="shared" si="0"/>
        <v>2820</v>
      </c>
      <c r="H26" s="50">
        <f t="shared" si="1"/>
        <v>32.638888888888886</v>
      </c>
      <c r="I26" s="1"/>
      <c r="J26" s="1"/>
      <c r="K26" s="63"/>
      <c r="L26" s="71"/>
      <c r="M26" s="72"/>
      <c r="N26" s="67"/>
      <c r="O26" s="49">
        <v>30</v>
      </c>
      <c r="P26" s="49">
        <f t="shared" si="2"/>
        <v>2592</v>
      </c>
      <c r="Q26" s="49">
        <f t="shared" si="3"/>
        <v>2820</v>
      </c>
      <c r="R26" s="1"/>
      <c r="S26" s="1"/>
      <c r="T26" s="1"/>
      <c r="U26" s="1"/>
      <c r="V26" s="1"/>
      <c r="W26" s="1"/>
    </row>
    <row r="27" spans="1:23" x14ac:dyDescent="0.35">
      <c r="A27" s="1"/>
      <c r="B27" s="1"/>
      <c r="C27" s="47">
        <v>17</v>
      </c>
      <c r="D27" s="48">
        <v>45521</v>
      </c>
      <c r="E27" s="61">
        <v>0.33333333333333331</v>
      </c>
      <c r="F27" s="49">
        <f>'Día 17'!C16</f>
        <v>3772062</v>
      </c>
      <c r="G27" s="49">
        <f t="shared" si="0"/>
        <v>2844</v>
      </c>
      <c r="H27" s="50">
        <f t="shared" si="1"/>
        <v>32.916666666666664</v>
      </c>
      <c r="I27" s="1"/>
      <c r="J27" s="1"/>
      <c r="K27" s="1"/>
      <c r="L27" s="65"/>
      <c r="M27" s="66"/>
      <c r="N27" s="67"/>
      <c r="O27" s="49">
        <v>30</v>
      </c>
      <c r="P27" s="49">
        <f t="shared" si="2"/>
        <v>2592</v>
      </c>
      <c r="Q27" s="49">
        <f t="shared" si="3"/>
        <v>2844</v>
      </c>
      <c r="R27" s="1"/>
      <c r="S27" s="1"/>
      <c r="T27" s="1"/>
      <c r="U27" s="1"/>
      <c r="V27" s="1"/>
      <c r="W27" s="1"/>
    </row>
    <row r="28" spans="1:23" x14ac:dyDescent="0.35">
      <c r="A28" s="1"/>
      <c r="B28" s="1"/>
      <c r="C28" s="47">
        <v>18</v>
      </c>
      <c r="D28" s="48">
        <v>45522</v>
      </c>
      <c r="E28" s="61">
        <v>0.33333333333333331</v>
      </c>
      <c r="F28" s="49">
        <f>'Día 18'!C16</f>
        <v>3774914</v>
      </c>
      <c r="G28" s="49">
        <f t="shared" si="0"/>
        <v>2852</v>
      </c>
      <c r="H28" s="50">
        <f t="shared" si="1"/>
        <v>33.00925925925926</v>
      </c>
      <c r="I28" s="1"/>
      <c r="J28" s="1"/>
      <c r="K28" s="1"/>
      <c r="L28" s="65"/>
      <c r="M28" s="66"/>
      <c r="N28" s="67"/>
      <c r="O28" s="49">
        <v>30</v>
      </c>
      <c r="P28" s="49">
        <f t="shared" si="2"/>
        <v>2592</v>
      </c>
      <c r="Q28" s="49">
        <f t="shared" si="3"/>
        <v>2852</v>
      </c>
      <c r="R28" s="1"/>
      <c r="S28" s="1"/>
      <c r="T28" s="1"/>
      <c r="U28" s="1"/>
      <c r="V28" s="1"/>
      <c r="W28" s="1"/>
    </row>
    <row r="29" spans="1:23" x14ac:dyDescent="0.35">
      <c r="A29" s="1"/>
      <c r="B29" s="1"/>
      <c r="C29" s="47">
        <v>19</v>
      </c>
      <c r="D29" s="48">
        <v>45523</v>
      </c>
      <c r="E29" s="61">
        <v>0.33333333333333331</v>
      </c>
      <c r="F29" s="49">
        <f>'Día 19'!C16</f>
        <v>3777770</v>
      </c>
      <c r="G29" s="49">
        <f t="shared" si="0"/>
        <v>2856</v>
      </c>
      <c r="H29" s="50">
        <f t="shared" si="1"/>
        <v>33.055555555555557</v>
      </c>
      <c r="I29" s="1"/>
      <c r="J29" s="1"/>
      <c r="K29" s="121" t="s">
        <v>36</v>
      </c>
      <c r="L29" s="122"/>
      <c r="M29" s="123"/>
      <c r="N29" s="67"/>
      <c r="O29" s="49">
        <v>30</v>
      </c>
      <c r="P29" s="49">
        <f t="shared" si="2"/>
        <v>2592</v>
      </c>
      <c r="Q29" s="49">
        <f t="shared" si="3"/>
        <v>2856</v>
      </c>
      <c r="R29" s="1"/>
      <c r="S29" s="1"/>
      <c r="T29" s="1"/>
      <c r="U29" s="1"/>
      <c r="V29" s="1"/>
      <c r="W29" s="1"/>
    </row>
    <row r="30" spans="1:23" x14ac:dyDescent="0.35">
      <c r="A30" s="1"/>
      <c r="B30" s="1"/>
      <c r="C30" s="47">
        <v>20</v>
      </c>
      <c r="D30" s="48">
        <v>45524</v>
      </c>
      <c r="E30" s="61">
        <v>0.33333333333333331</v>
      </c>
      <c r="F30" s="49">
        <f>'Día 20'!C16</f>
        <v>3780635</v>
      </c>
      <c r="G30" s="49">
        <f t="shared" si="0"/>
        <v>2865</v>
      </c>
      <c r="H30" s="50">
        <f t="shared" si="1"/>
        <v>33.159722222222221</v>
      </c>
      <c r="I30" s="1"/>
      <c r="K30" s="62"/>
      <c r="L30" s="68">
        <f>SUM(G29:G35)</f>
        <v>20143</v>
      </c>
      <c r="M30" s="70" t="s">
        <v>14</v>
      </c>
      <c r="N30" s="67"/>
      <c r="O30" s="49">
        <v>30</v>
      </c>
      <c r="P30" s="49">
        <f t="shared" si="2"/>
        <v>2592</v>
      </c>
      <c r="Q30" s="49">
        <f t="shared" si="3"/>
        <v>2865</v>
      </c>
      <c r="R30" s="1"/>
      <c r="S30" s="1"/>
      <c r="T30" s="1"/>
      <c r="U30" s="1"/>
      <c r="V30" s="1"/>
      <c r="W30" s="1"/>
    </row>
    <row r="31" spans="1:23" x14ac:dyDescent="0.35">
      <c r="A31" s="1"/>
      <c r="B31" s="1"/>
      <c r="C31" s="47">
        <v>21</v>
      </c>
      <c r="D31" s="48">
        <v>45525</v>
      </c>
      <c r="E31" s="61">
        <v>0.33333333333333331</v>
      </c>
      <c r="F31" s="49">
        <f>'Día 21'!C16</f>
        <v>3783526</v>
      </c>
      <c r="G31" s="49">
        <f t="shared" si="0"/>
        <v>2891</v>
      </c>
      <c r="H31" s="50">
        <f t="shared" si="1"/>
        <v>33.460648148148145</v>
      </c>
      <c r="I31" s="1"/>
      <c r="J31" s="1"/>
      <c r="K31" s="62"/>
      <c r="L31" s="73">
        <f>L30*1000/7/24/60/60</f>
        <v>33.305224867724867</v>
      </c>
      <c r="M31" s="73" t="s">
        <v>15</v>
      </c>
      <c r="N31" s="67"/>
      <c r="O31" s="49">
        <v>30</v>
      </c>
      <c r="P31" s="49">
        <f t="shared" si="2"/>
        <v>2592</v>
      </c>
      <c r="Q31" s="49">
        <f t="shared" si="3"/>
        <v>2891</v>
      </c>
      <c r="R31" s="1"/>
      <c r="S31" s="1"/>
      <c r="T31" s="1"/>
      <c r="U31" s="1"/>
      <c r="V31" s="1"/>
      <c r="W31" s="1"/>
    </row>
    <row r="32" spans="1:23" x14ac:dyDescent="0.35">
      <c r="A32" s="1"/>
      <c r="B32" s="1"/>
      <c r="C32" s="47">
        <v>22</v>
      </c>
      <c r="D32" s="48">
        <v>45526</v>
      </c>
      <c r="E32" s="61">
        <v>0.33333333333333331</v>
      </c>
      <c r="F32" s="49">
        <f>'Día 22'!C16</f>
        <v>3786403</v>
      </c>
      <c r="G32" s="49">
        <f t="shared" si="0"/>
        <v>2877</v>
      </c>
      <c r="H32" s="50">
        <f t="shared" si="1"/>
        <v>33.298611111111114</v>
      </c>
      <c r="I32" s="1"/>
      <c r="J32" s="1"/>
      <c r="K32" s="63"/>
      <c r="L32" s="71"/>
      <c r="M32" s="72"/>
      <c r="N32" s="67"/>
      <c r="O32" s="49">
        <v>30</v>
      </c>
      <c r="P32" s="49">
        <f t="shared" si="2"/>
        <v>2592</v>
      </c>
      <c r="Q32" s="49">
        <f t="shared" si="3"/>
        <v>2877</v>
      </c>
      <c r="R32" s="1"/>
      <c r="S32" s="1"/>
      <c r="T32" s="1"/>
      <c r="U32" s="1"/>
      <c r="V32" s="1"/>
      <c r="W32" s="1"/>
    </row>
    <row r="33" spans="1:23" x14ac:dyDescent="0.35">
      <c r="A33" s="1"/>
      <c r="B33" s="1"/>
      <c r="C33" s="47">
        <v>23</v>
      </c>
      <c r="D33" s="48">
        <v>45527</v>
      </c>
      <c r="E33" s="61">
        <v>0.33333333333333331</v>
      </c>
      <c r="F33" s="49">
        <f>'Día 23'!C16</f>
        <v>3789289</v>
      </c>
      <c r="G33" s="49">
        <f t="shared" si="0"/>
        <v>2886</v>
      </c>
      <c r="H33" s="50">
        <f t="shared" si="1"/>
        <v>33.402777777777779</v>
      </c>
      <c r="I33" s="1"/>
      <c r="J33" s="1"/>
      <c r="K33" s="1"/>
      <c r="L33" s="65"/>
      <c r="M33" s="66"/>
      <c r="N33" s="67"/>
      <c r="O33" s="49">
        <v>30</v>
      </c>
      <c r="P33" s="49">
        <f t="shared" si="2"/>
        <v>2592</v>
      </c>
      <c r="Q33" s="49">
        <f t="shared" si="3"/>
        <v>2886</v>
      </c>
      <c r="R33" s="1"/>
      <c r="S33" s="1"/>
      <c r="T33" s="1"/>
      <c r="U33" s="1"/>
      <c r="V33" s="1"/>
      <c r="W33" s="1"/>
    </row>
    <row r="34" spans="1:23" x14ac:dyDescent="0.35">
      <c r="A34" s="1"/>
      <c r="B34" s="1"/>
      <c r="C34" s="47">
        <v>24</v>
      </c>
      <c r="D34" s="48">
        <v>45528</v>
      </c>
      <c r="E34" s="61">
        <v>0.33333333333333331</v>
      </c>
      <c r="F34" s="49">
        <f>'Día 24'!C16</f>
        <v>3792194</v>
      </c>
      <c r="G34" s="49">
        <f t="shared" si="0"/>
        <v>2905</v>
      </c>
      <c r="H34" s="50">
        <f t="shared" si="1"/>
        <v>33.622685185185183</v>
      </c>
      <c r="I34" s="1"/>
      <c r="J34" s="1"/>
      <c r="K34" s="1"/>
      <c r="L34" s="65"/>
      <c r="M34" s="66"/>
      <c r="N34" s="67"/>
      <c r="O34" s="49">
        <v>30</v>
      </c>
      <c r="P34" s="49">
        <f t="shared" si="2"/>
        <v>2592</v>
      </c>
      <c r="Q34" s="49">
        <f t="shared" si="3"/>
        <v>2905</v>
      </c>
      <c r="R34" s="1"/>
      <c r="S34" s="1"/>
      <c r="T34" s="1"/>
      <c r="U34" s="1"/>
      <c r="V34" s="1"/>
      <c r="W34" s="1"/>
    </row>
    <row r="35" spans="1:23" x14ac:dyDescent="0.35">
      <c r="A35" s="1"/>
      <c r="B35" s="1"/>
      <c r="C35" s="47">
        <v>25</v>
      </c>
      <c r="D35" s="48">
        <v>45529</v>
      </c>
      <c r="E35" s="61">
        <v>0.33333333333333331</v>
      </c>
      <c r="F35" s="49">
        <f>'Día 25'!C16</f>
        <v>3795057</v>
      </c>
      <c r="G35" s="49">
        <f t="shared" si="0"/>
        <v>2863</v>
      </c>
      <c r="H35" s="50">
        <f t="shared" si="1"/>
        <v>33.136574074074076</v>
      </c>
      <c r="I35" s="1"/>
      <c r="J35" s="1"/>
      <c r="K35" s="121" t="s">
        <v>37</v>
      </c>
      <c r="L35" s="122"/>
      <c r="M35" s="123"/>
      <c r="N35" s="67"/>
      <c r="O35" s="49">
        <v>30</v>
      </c>
      <c r="P35" s="49">
        <f t="shared" si="2"/>
        <v>2592</v>
      </c>
      <c r="Q35" s="49">
        <f t="shared" si="3"/>
        <v>2863</v>
      </c>
      <c r="R35" s="1"/>
      <c r="S35" s="1"/>
      <c r="T35" s="1"/>
      <c r="U35" s="1"/>
      <c r="V35" s="1"/>
      <c r="W35" s="1"/>
    </row>
    <row r="36" spans="1:23" x14ac:dyDescent="0.35">
      <c r="A36" s="1"/>
      <c r="B36" s="1"/>
      <c r="C36" s="47">
        <v>26</v>
      </c>
      <c r="D36" s="48">
        <v>45530</v>
      </c>
      <c r="E36" s="61">
        <v>0.33333333333333331</v>
      </c>
      <c r="F36" s="49">
        <f>'Día 26'!C16</f>
        <v>3797927</v>
      </c>
      <c r="G36" s="49">
        <f t="shared" si="0"/>
        <v>2870</v>
      </c>
      <c r="H36" s="50">
        <f t="shared" si="1"/>
        <v>33.217592592592588</v>
      </c>
      <c r="I36" s="1"/>
      <c r="K36" s="62"/>
      <c r="L36" s="68">
        <f>SUM(G36:G41)</f>
        <v>17035</v>
      </c>
      <c r="M36" s="70" t="s">
        <v>14</v>
      </c>
      <c r="N36" s="67"/>
      <c r="O36" s="49">
        <v>30</v>
      </c>
      <c r="P36" s="49">
        <f t="shared" si="2"/>
        <v>2592</v>
      </c>
      <c r="Q36" s="49">
        <f t="shared" si="3"/>
        <v>2870</v>
      </c>
      <c r="R36" s="1"/>
      <c r="S36" s="1"/>
      <c r="T36" s="1"/>
      <c r="U36" s="1"/>
      <c r="V36" s="1"/>
      <c r="W36" s="1"/>
    </row>
    <row r="37" spans="1:23" x14ac:dyDescent="0.35">
      <c r="A37" s="1"/>
      <c r="B37" s="1"/>
      <c r="C37" s="47">
        <v>27</v>
      </c>
      <c r="D37" s="48">
        <v>45531</v>
      </c>
      <c r="E37" s="61">
        <v>0.33333333333333331</v>
      </c>
      <c r="F37" s="49">
        <f>'Día 27'!C16</f>
        <v>3800803</v>
      </c>
      <c r="G37" s="49">
        <f t="shared" si="0"/>
        <v>2876</v>
      </c>
      <c r="H37" s="50">
        <f t="shared" si="1"/>
        <v>33.287037037037038</v>
      </c>
      <c r="I37" s="1"/>
      <c r="J37" s="1"/>
      <c r="K37" s="62"/>
      <c r="L37" s="73">
        <f>L36*1000/6/24/60/60</f>
        <v>32.860725308641975</v>
      </c>
      <c r="M37" s="73" t="s">
        <v>15</v>
      </c>
      <c r="N37" s="67"/>
      <c r="O37" s="49">
        <v>30</v>
      </c>
      <c r="P37" s="49">
        <f t="shared" si="2"/>
        <v>2592</v>
      </c>
      <c r="Q37" s="49">
        <f t="shared" si="3"/>
        <v>2876</v>
      </c>
      <c r="R37" s="1"/>
      <c r="S37" s="1"/>
      <c r="T37" s="1"/>
      <c r="U37" s="1"/>
      <c r="V37" s="1"/>
      <c r="W37" s="1"/>
    </row>
    <row r="38" spans="1:23" x14ac:dyDescent="0.35">
      <c r="A38" s="1"/>
      <c r="B38" s="1"/>
      <c r="C38" s="47">
        <v>28</v>
      </c>
      <c r="D38" s="48">
        <v>45532</v>
      </c>
      <c r="E38" s="61">
        <v>0.33333333333333331</v>
      </c>
      <c r="F38" s="49">
        <f>'Día 28'!C16</f>
        <v>3803586</v>
      </c>
      <c r="G38" s="49">
        <f t="shared" si="0"/>
        <v>2783</v>
      </c>
      <c r="H38" s="50">
        <f t="shared" si="1"/>
        <v>32.210648148148145</v>
      </c>
      <c r="I38" s="1"/>
      <c r="J38" s="1"/>
      <c r="K38" s="63"/>
      <c r="L38" s="71"/>
      <c r="M38" s="72"/>
      <c r="N38" s="67"/>
      <c r="O38" s="49">
        <v>30</v>
      </c>
      <c r="P38" s="49">
        <f t="shared" si="2"/>
        <v>2592</v>
      </c>
      <c r="Q38" s="49">
        <f t="shared" si="3"/>
        <v>2783</v>
      </c>
      <c r="R38" s="1"/>
      <c r="S38" s="1"/>
      <c r="T38" s="1"/>
      <c r="U38" s="1"/>
      <c r="V38" s="1"/>
      <c r="W38" s="1"/>
    </row>
    <row r="39" spans="1:23" x14ac:dyDescent="0.35">
      <c r="A39" s="1"/>
      <c r="B39" s="1"/>
      <c r="C39" s="47">
        <v>29</v>
      </c>
      <c r="D39" s="48">
        <v>45533</v>
      </c>
      <c r="E39" s="61">
        <v>0.33333333333333331</v>
      </c>
      <c r="F39" s="49">
        <f>'Día 29'!C16</f>
        <v>3806441</v>
      </c>
      <c r="G39" s="49">
        <f t="shared" si="0"/>
        <v>2855</v>
      </c>
      <c r="H39" s="50">
        <f t="shared" si="1"/>
        <v>33.043981481481481</v>
      </c>
      <c r="I39" s="1"/>
      <c r="J39" s="1"/>
      <c r="K39" s="1"/>
      <c r="L39" s="65"/>
      <c r="M39" s="66"/>
      <c r="N39" s="67"/>
      <c r="O39" s="49">
        <v>30</v>
      </c>
      <c r="P39" s="49">
        <f t="shared" si="2"/>
        <v>2592</v>
      </c>
      <c r="Q39" s="49">
        <f t="shared" si="3"/>
        <v>2855</v>
      </c>
      <c r="R39" s="1"/>
      <c r="S39" s="1"/>
      <c r="T39" s="1"/>
      <c r="U39" s="1"/>
      <c r="V39" s="1"/>
      <c r="W39" s="1"/>
    </row>
    <row r="40" spans="1:23" x14ac:dyDescent="0.35">
      <c r="A40" s="1"/>
      <c r="B40" s="1"/>
      <c r="C40" s="47">
        <v>30</v>
      </c>
      <c r="D40" s="48">
        <v>45534</v>
      </c>
      <c r="E40" s="61">
        <v>0.33333333333333298</v>
      </c>
      <c r="F40" s="49">
        <f>'Día 30'!C16</f>
        <v>3809331</v>
      </c>
      <c r="G40" s="49">
        <f t="shared" si="0"/>
        <v>2890</v>
      </c>
      <c r="H40" s="50">
        <f t="shared" si="1"/>
        <v>33.449074074074076</v>
      </c>
      <c r="I40" s="1"/>
      <c r="J40" s="1"/>
      <c r="K40" s="1"/>
      <c r="L40" s="65"/>
      <c r="M40" s="66"/>
      <c r="N40" s="67"/>
      <c r="O40" s="49">
        <v>30</v>
      </c>
      <c r="P40" s="49">
        <f t="shared" si="2"/>
        <v>2592</v>
      </c>
      <c r="Q40" s="49">
        <f t="shared" si="3"/>
        <v>2890</v>
      </c>
      <c r="R40" s="1"/>
      <c r="S40" s="1"/>
      <c r="T40" s="1"/>
      <c r="U40" s="1"/>
      <c r="V40" s="1"/>
      <c r="W40" s="1"/>
    </row>
    <row r="41" spans="1:23" x14ac:dyDescent="0.35">
      <c r="A41" s="1"/>
      <c r="B41" s="1"/>
      <c r="C41" s="47">
        <v>31</v>
      </c>
      <c r="D41" s="48">
        <v>45535</v>
      </c>
      <c r="E41" s="61">
        <v>0.33333333333333298</v>
      </c>
      <c r="F41" s="49">
        <f>'Día 31'!C16</f>
        <v>3812092</v>
      </c>
      <c r="G41" s="49">
        <f t="shared" si="0"/>
        <v>2761</v>
      </c>
      <c r="H41" s="50">
        <f t="shared" si="1"/>
        <v>31.956018518518519</v>
      </c>
      <c r="I41" s="1"/>
      <c r="J41" s="1"/>
      <c r="K41" s="1"/>
      <c r="L41" s="1"/>
      <c r="M41" s="1"/>
      <c r="N41" s="1"/>
      <c r="O41" s="49">
        <v>31</v>
      </c>
      <c r="P41" s="49">
        <f t="shared" si="2"/>
        <v>2678.4</v>
      </c>
      <c r="Q41" s="49">
        <f t="shared" si="3"/>
        <v>2761</v>
      </c>
      <c r="R41" s="1"/>
      <c r="S41" s="1"/>
      <c r="T41" s="1"/>
      <c r="U41" s="1"/>
      <c r="V41" s="1"/>
      <c r="W41" s="1"/>
    </row>
    <row r="42" spans="1:23" x14ac:dyDescent="0.35">
      <c r="A42" s="1"/>
      <c r="B42" s="1"/>
      <c r="C42" s="152"/>
      <c r="D42" s="153"/>
      <c r="E42" s="154"/>
      <c r="F42" s="155"/>
      <c r="G42" s="156">
        <f>(AVERAGE(G11:G41)-2592)/2592</f>
        <v>9.2107228195937793E-2</v>
      </c>
      <c r="H42" s="156">
        <f>(AVERAGE(H11:H41)-30)/30</f>
        <v>9.2107228195938029E-2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" thickBot="1" x14ac:dyDescent="0.4">
      <c r="A43" s="1"/>
      <c r="B43" s="1"/>
      <c r="C43" s="51"/>
      <c r="D43" s="52"/>
      <c r="E43" s="52"/>
      <c r="F43" s="52"/>
      <c r="G43" s="52"/>
      <c r="H43" s="53"/>
      <c r="I43" s="1"/>
      <c r="J43" s="1"/>
      <c r="K43" s="1"/>
      <c r="L43" s="1"/>
      <c r="M43" s="1"/>
      <c r="N43" s="119" t="s">
        <v>17</v>
      </c>
      <c r="O43" s="77" t="s">
        <v>18</v>
      </c>
      <c r="P43" s="76">
        <f>SUM(P11:P41)</f>
        <v>80438.399999999994</v>
      </c>
      <c r="Q43" s="94">
        <f>SUM(Q11:Q41)</f>
        <v>87753</v>
      </c>
      <c r="R43" s="1"/>
      <c r="S43" s="1"/>
      <c r="T43" s="1"/>
      <c r="U43" s="1"/>
      <c r="V43" s="1"/>
      <c r="W43" s="1"/>
    </row>
    <row r="44" spans="1:23" ht="15" thickBot="1" x14ac:dyDescent="0.4">
      <c r="A44" s="1"/>
      <c r="B44" s="1"/>
      <c r="C44" s="54"/>
      <c r="D44" s="58" t="s">
        <v>19</v>
      </c>
      <c r="E44" s="58"/>
      <c r="F44" s="58"/>
      <c r="G44" s="87">
        <f>(F41-F10)*1000/31/24/60/60</f>
        <v>32.763216845878134</v>
      </c>
      <c r="H44" s="59" t="s">
        <v>20</v>
      </c>
      <c r="I44" s="1"/>
      <c r="J44" s="1"/>
      <c r="K44" s="1"/>
      <c r="L44" s="1"/>
      <c r="M44" s="60"/>
      <c r="N44" s="120"/>
      <c r="O44" s="78" t="s">
        <v>21</v>
      </c>
      <c r="P44" s="93">
        <f>P43*1000/31/24/60/60</f>
        <v>30.032258064516125</v>
      </c>
      <c r="Q44" s="96">
        <f>Q43*1000/31/24/60/60</f>
        <v>32.763216845878134</v>
      </c>
      <c r="R44" s="60" t="s">
        <v>22</v>
      </c>
      <c r="S44" s="1"/>
      <c r="T44" s="1"/>
      <c r="U44" s="1"/>
      <c r="V44" s="1"/>
      <c r="W44" s="1"/>
    </row>
    <row r="45" spans="1:23" x14ac:dyDescent="0.35">
      <c r="A45" s="1"/>
      <c r="B45" s="1"/>
      <c r="C45" s="55"/>
      <c r="D45" s="56"/>
      <c r="E45" s="56"/>
      <c r="F45" s="56"/>
      <c r="G45" s="56"/>
      <c r="H45" s="5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74" t="s">
        <v>23</v>
      </c>
      <c r="O46" s="75" t="s">
        <v>14</v>
      </c>
      <c r="P46" s="75"/>
      <c r="Q46" s="86">
        <f>Q43-P43</f>
        <v>7314.6000000000058</v>
      </c>
      <c r="R46" s="1"/>
      <c r="S46" s="1"/>
      <c r="T46" s="1"/>
      <c r="U46" s="1"/>
      <c r="V46" s="1"/>
      <c r="W46" s="1"/>
    </row>
    <row r="47" spans="1:23" x14ac:dyDescent="0.35">
      <c r="A47" s="1"/>
      <c r="B47" s="1"/>
      <c r="C47" s="60" t="s">
        <v>24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88"/>
      <c r="R49" s="1"/>
      <c r="S49" s="1"/>
      <c r="T49" s="1"/>
      <c r="U49" s="1"/>
      <c r="V49" s="1"/>
      <c r="W49" s="1"/>
    </row>
    <row r="50" spans="1:2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</sheetData>
  <mergeCells count="13">
    <mergeCell ref="N43:N44"/>
    <mergeCell ref="K11:M11"/>
    <mergeCell ref="K17:M17"/>
    <mergeCell ref="K29:M29"/>
    <mergeCell ref="K23:M23"/>
    <mergeCell ref="K35:M35"/>
    <mergeCell ref="F8:F9"/>
    <mergeCell ref="D8:D9"/>
    <mergeCell ref="C8:C9"/>
    <mergeCell ref="P8:P9"/>
    <mergeCell ref="Q8:Q9"/>
    <mergeCell ref="O8:O9"/>
    <mergeCell ref="G8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topLeftCell="A10" zoomScale="85" zoomScaleNormal="85" zoomScalePageLayoutView="70" workbookViewId="0">
      <selection activeCell="E23" sqref="E23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/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13">
        <v>45505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38">
        <v>3725441</v>
      </c>
      <c r="D8" s="28"/>
      <c r="E8" s="28"/>
      <c r="F8" s="8"/>
      <c r="G8" s="126"/>
      <c r="H8" s="127"/>
      <c r="I8" s="29"/>
      <c r="J8" s="29" t="s">
        <v>16</v>
      </c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42">
        <f>+D10*1000/3600</f>
        <v>0</v>
      </c>
      <c r="F10" s="10" t="s">
        <v>16</v>
      </c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42">
        <f t="shared" ref="E11:E25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42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42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42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42">
        <f t="shared" si="1"/>
        <v>0</v>
      </c>
      <c r="F15" s="10"/>
      <c r="G15" s="132" t="s">
        <v>16</v>
      </c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3726993</v>
      </c>
      <c r="D16" s="40">
        <f>+C16-C8</f>
        <v>1552</v>
      </c>
      <c r="E16" s="97">
        <f>+D16*1000/14/3600</f>
        <v>30.793650793650794</v>
      </c>
      <c r="F16" s="41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42">
        <v>0</v>
      </c>
      <c r="F17" s="10" t="s">
        <v>16</v>
      </c>
      <c r="G17" s="132" t="s">
        <v>16</v>
      </c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42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42">
        <f t="shared" si="1"/>
        <v>0</v>
      </c>
      <c r="F19" s="10" t="s">
        <v>16</v>
      </c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42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3727563</v>
      </c>
      <c r="D21" s="40">
        <f>+C21-C16</f>
        <v>570</v>
      </c>
      <c r="E21" s="97">
        <f>+D21*1000/5/3600</f>
        <v>31.666666666666668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42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42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42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42">
        <f t="shared" si="1"/>
        <v>0</v>
      </c>
      <c r="F25" s="11"/>
      <c r="G25" s="132" t="s">
        <v>16</v>
      </c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3728084</v>
      </c>
      <c r="D26" s="40">
        <f>+C26-C21</f>
        <v>521</v>
      </c>
      <c r="E26" s="97">
        <f>+D26*1000/5/3600</f>
        <v>28.944444444444443</v>
      </c>
      <c r="F26" s="41" t="s">
        <v>16</v>
      </c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ref="E28:E32" si="2">+D28*1000/3600</f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2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2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2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2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  <mergeCell ref="G18:H18"/>
    <mergeCell ref="G29:H29"/>
    <mergeCell ref="G30:H30"/>
    <mergeCell ref="G11:H11"/>
    <mergeCell ref="G12:H12"/>
    <mergeCell ref="G13:H13"/>
    <mergeCell ref="G14:H14"/>
    <mergeCell ref="G15:H15"/>
    <mergeCell ref="G7:H7"/>
    <mergeCell ref="G8:H8"/>
    <mergeCell ref="B2:C3"/>
    <mergeCell ref="G9:H9"/>
    <mergeCell ref="G10:H10"/>
  </mergeCells>
  <conditionalFormatting sqref="N9:N32">
    <cfRule type="cellIs" dxfId="30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45506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1'!C26</f>
        <v>3728084</v>
      </c>
      <c r="D8" s="28" t="s">
        <v>16</v>
      </c>
      <c r="E8" s="28"/>
      <c r="F8" s="8"/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 t="s">
        <v>16</v>
      </c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 t="s">
        <v>16</v>
      </c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3729596</v>
      </c>
      <c r="D16" s="40">
        <f>+C16-C8</f>
        <v>1512</v>
      </c>
      <c r="E16" s="97">
        <f>+D16*1000/14/3600</f>
        <v>30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89"/>
      <c r="G20" s="147"/>
      <c r="H20" s="14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3730139</v>
      </c>
      <c r="D21" s="40">
        <f>+C21-C16</f>
        <v>543</v>
      </c>
      <c r="E21" s="98">
        <f>+D21*1000/5/3600</f>
        <v>30.166666666666668</v>
      </c>
      <c r="F21" s="41"/>
      <c r="G21" s="149"/>
      <c r="H21" s="15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90"/>
      <c r="G22" s="126"/>
      <c r="H22" s="127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3730674</v>
      </c>
      <c r="D26" s="40">
        <f>+C26-C21</f>
        <v>535</v>
      </c>
      <c r="E26" s="97">
        <f>+D26*1000/5/3600</f>
        <v>29.722222222222221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45507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2'!C26</f>
        <v>3730674</v>
      </c>
      <c r="D8" s="28" t="s">
        <v>16</v>
      </c>
      <c r="E8" s="28"/>
      <c r="F8" s="8"/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3732200</v>
      </c>
      <c r="D16" s="40">
        <f>+C16-C8</f>
        <v>1526</v>
      </c>
      <c r="E16" s="97">
        <f>+D16*1000/14/3600</f>
        <v>30.277777777777779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3732786</v>
      </c>
      <c r="D21" s="40">
        <f>+C21-C16</f>
        <v>586</v>
      </c>
      <c r="E21" s="97">
        <f>+D21*1000/5/3600</f>
        <v>32.555555555555557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3733362</v>
      </c>
      <c r="D26" s="40">
        <f>+C26-C21</f>
        <v>576</v>
      </c>
      <c r="E26" s="97">
        <f>+D26*1000/5/3600</f>
        <v>32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45508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3'!C26</f>
        <v>3733362</v>
      </c>
      <c r="D8" s="28" t="s">
        <v>16</v>
      </c>
      <c r="E8" s="28"/>
      <c r="F8" s="8"/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3735008</v>
      </c>
      <c r="D16" s="40">
        <f>+C16-C8</f>
        <v>1646</v>
      </c>
      <c r="E16" s="97">
        <f>+D16*1000/14/3600</f>
        <v>32.658730158730158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/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 t="s">
        <v>16</v>
      </c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3735597</v>
      </c>
      <c r="D21" s="40">
        <f>+C21-C16</f>
        <v>589</v>
      </c>
      <c r="E21" s="97">
        <f>+D21*1000/5/3600</f>
        <v>32.722222222222221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3736196</v>
      </c>
      <c r="D26" s="40">
        <f>+C26-C21</f>
        <v>599</v>
      </c>
      <c r="E26" s="97">
        <f>+D26*1000/5/3600</f>
        <v>33.277777777777779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topLeftCell="A10" zoomScale="85" zoomScaleNormal="85" zoomScalePageLayoutView="70" workbookViewId="0">
      <selection activeCell="D27" sqref="D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45509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4'!C26</f>
        <v>3736196</v>
      </c>
      <c r="D8" s="28" t="s">
        <v>16</v>
      </c>
      <c r="E8" s="28"/>
      <c r="F8" s="8"/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3737865</v>
      </c>
      <c r="D16" s="40">
        <f>+C16-C8</f>
        <v>1669</v>
      </c>
      <c r="E16" s="97">
        <f>+D16*1000/14/3600</f>
        <v>33.115079365079367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3738463</v>
      </c>
      <c r="D21" s="40">
        <f>+C21-C16</f>
        <v>598</v>
      </c>
      <c r="E21" s="97">
        <f>+D21*1000/5/3600</f>
        <v>33.222222222222221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9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3739077</v>
      </c>
      <c r="D26" s="40">
        <f>+C26-C21</f>
        <v>614</v>
      </c>
      <c r="E26" s="97">
        <f>+D26*1000/5/3600</f>
        <v>34.111111111111114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10" zoomScale="85" zoomScaleNormal="85" zoomScalePageLayoutView="70" workbookViewId="0">
      <selection activeCell="D23" sqref="D23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45510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5'!C26</f>
        <v>3739077</v>
      </c>
      <c r="D8" s="28" t="s">
        <v>16</v>
      </c>
      <c r="E8" s="28"/>
      <c r="F8" s="8"/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3740750</v>
      </c>
      <c r="D16" s="40">
        <f>+C16-C8</f>
        <v>1673</v>
      </c>
      <c r="E16" s="97">
        <f>+D16*1000/14/3600</f>
        <v>33.194444444444443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91"/>
      <c r="H20" s="9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3741347</v>
      </c>
      <c r="D21" s="40">
        <f>+C21-C16</f>
        <v>597</v>
      </c>
      <c r="E21" s="97">
        <f>+D21*1000/5/3600</f>
        <v>33.166666666666664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3741945</v>
      </c>
      <c r="D26" s="40">
        <f>+C26-C21</f>
        <v>598</v>
      </c>
      <c r="E26" s="97">
        <f>+D26*1000/5/3600</f>
        <v>33.222222222222221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8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topLeftCell="A7" zoomScale="85" zoomScaleNormal="85" zoomScalePageLayoutView="70" workbookViewId="0">
      <selection activeCell="F24" sqref="F24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45511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6'!C26</f>
        <v>3741945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3743631</v>
      </c>
      <c r="D16" s="40">
        <f>+C16-C8</f>
        <v>1686</v>
      </c>
      <c r="E16" s="97">
        <f>+D16*1000/14/3600</f>
        <v>33.452380952380956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3744234</v>
      </c>
      <c r="D21" s="40">
        <f>+C21-C16</f>
        <v>603</v>
      </c>
      <c r="E21" s="97">
        <f>+D21*1000/5/3600</f>
        <v>33.5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9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3744843</v>
      </c>
      <c r="D26" s="40">
        <f>+C26-C21</f>
        <v>609</v>
      </c>
      <c r="E26" s="97">
        <f>+D26*1000/5/3600</f>
        <v>33.833333333333336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45512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7'!C26</f>
        <v>3744843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3746507</v>
      </c>
      <c r="D16" s="40">
        <f>+C16-C8</f>
        <v>1664</v>
      </c>
      <c r="E16" s="97">
        <f>+D16*1000/14/3600</f>
        <v>33.015873015873012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3747117</v>
      </c>
      <c r="D21" s="40">
        <f>+C21-C16</f>
        <v>610</v>
      </c>
      <c r="E21" s="97">
        <f>+D21*1000/5/3600</f>
        <v>33.888888888888886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3747727</v>
      </c>
      <c r="D26" s="40">
        <f>+C26-C21</f>
        <v>610</v>
      </c>
      <c r="E26" s="97">
        <f>+D26*1000/5/3600</f>
        <v>33.888888888888886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topLeftCell="A4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45513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8'!C26</f>
        <v>3747727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3749406</v>
      </c>
      <c r="D16" s="40">
        <f>+C16-C8</f>
        <v>1679</v>
      </c>
      <c r="E16" s="97">
        <f>+D16*1000/14/3600</f>
        <v>33.313492063492063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3749991</v>
      </c>
      <c r="D21" s="40">
        <f>+C21-C16</f>
        <v>585</v>
      </c>
      <c r="E21" s="97">
        <f>+D21*1000/5/3600</f>
        <v>32.5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3750622</v>
      </c>
      <c r="D26" s="40">
        <f>+C26-C21</f>
        <v>631</v>
      </c>
      <c r="E26" s="97">
        <f>+D26*1000/5/3600</f>
        <v>35.055555555555557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zoomScale="85" zoomScaleNormal="85" zoomScalePageLayoutView="70" workbookViewId="0">
      <selection activeCell="F14" sqref="F14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9'!B7+1</f>
        <v>45514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9'!C26</f>
        <v>3750622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80">
        <v>0.33333333333333298</v>
      </c>
      <c r="C16" s="85">
        <v>3752247</v>
      </c>
      <c r="D16" s="40">
        <f>+C16-C8</f>
        <v>1625</v>
      </c>
      <c r="E16" s="97">
        <f>+D16*1000/14/3600</f>
        <v>32.242063492063494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3752895</v>
      </c>
      <c r="D21" s="40">
        <f>+C21-C16</f>
        <v>648</v>
      </c>
      <c r="E21" s="97">
        <f>+D21*1000/5/3600</f>
        <v>36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3753434</v>
      </c>
      <c r="D26" s="40">
        <f>+C26-C21</f>
        <v>539</v>
      </c>
      <c r="E26" s="97">
        <f>+D26*1000/5/3600</f>
        <v>29.944444444444443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45515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10'!C26</f>
        <v>3753434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3755074</v>
      </c>
      <c r="D16" s="40">
        <f>+C16-C8</f>
        <v>1640</v>
      </c>
      <c r="E16" s="97">
        <f>+D16*1000/14/3600</f>
        <v>32.539682539682538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3755673</v>
      </c>
      <c r="D21" s="40">
        <f>+C21-C16</f>
        <v>599</v>
      </c>
      <c r="E21" s="97">
        <f>+D21*1000/5/3600</f>
        <v>33.277777777777779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3756253</v>
      </c>
      <c r="D26" s="40">
        <f>+C26-C21</f>
        <v>580</v>
      </c>
      <c r="E26" s="97">
        <f>+D26*1000/5/3600</f>
        <v>32.222222222222221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topLeftCell="A4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45516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11'!C26</f>
        <v>3756253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3757906</v>
      </c>
      <c r="D16" s="40">
        <f>+C16-C8</f>
        <v>1653</v>
      </c>
      <c r="E16" s="97">
        <f>+D16*1000/14/3600</f>
        <v>32.797619047619044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3758481</v>
      </c>
      <c r="D21" s="40">
        <f>+C21-C16</f>
        <v>575</v>
      </c>
      <c r="E21" s="97">
        <f>+D21*1000/5/3600</f>
        <v>31.944444444444443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1310101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3759084</v>
      </c>
      <c r="D26" s="40">
        <f>+C26-C21</f>
        <v>603</v>
      </c>
      <c r="E26" s="97">
        <f>+D26*1000/5/3600</f>
        <v>33.5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A16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45517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12'!C26</f>
        <v>3759084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3760766</v>
      </c>
      <c r="D16" s="40">
        <f>+C16-C8</f>
        <v>1682</v>
      </c>
      <c r="E16" s="97">
        <f>+D16*1000/14/3600</f>
        <v>33.373015873015873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3761315</v>
      </c>
      <c r="D21" s="40">
        <f>+C21-C16</f>
        <v>549</v>
      </c>
      <c r="E21" s="97">
        <f>+D21*1000/5/3600</f>
        <v>30.5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3761914</v>
      </c>
      <c r="D26" s="40">
        <f>+C26-C21</f>
        <v>599</v>
      </c>
      <c r="E26" s="97">
        <f>+D26*1000/5/3600</f>
        <v>33.277777777777779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45518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13'!C26</f>
        <v>3761914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3763577</v>
      </c>
      <c r="D16" s="40">
        <f>+C16-C8</f>
        <v>1663</v>
      </c>
      <c r="E16" s="97">
        <f>+D16*1000/14/3600</f>
        <v>32.996031746031747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3764172</v>
      </c>
      <c r="D21" s="40">
        <f>+C21-C16</f>
        <v>595</v>
      </c>
      <c r="E21" s="97">
        <f>+D21*1000/5/3600</f>
        <v>33.055555555555557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3764746</v>
      </c>
      <c r="D26" s="40">
        <f>+C26-C21</f>
        <v>574</v>
      </c>
      <c r="E26" s="97">
        <f>+D26*1000/5/3600</f>
        <v>31.888888888888889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45519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14'!C26</f>
        <v>3764746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3766398</v>
      </c>
      <c r="D16" s="40">
        <f>+C16-C8</f>
        <v>1652</v>
      </c>
      <c r="E16" s="97">
        <f>+D16*1000/14/3600</f>
        <v>32.777777777777779</v>
      </c>
      <c r="F16" s="41" t="s">
        <v>16</v>
      </c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3767026</v>
      </c>
      <c r="D21" s="40">
        <f>+C21-C16</f>
        <v>628</v>
      </c>
      <c r="E21" s="97">
        <f>+D21*1000/5/3600</f>
        <v>34.888888888888886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3767577</v>
      </c>
      <c r="D26" s="40">
        <f>+C26-C21</f>
        <v>551</v>
      </c>
      <c r="E26" s="97">
        <f>+D26*1000/5/3600</f>
        <v>30.611111111111111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45520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15'!C26</f>
        <v>3767577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3769218</v>
      </c>
      <c r="D16" s="40">
        <f>+C16-C8</f>
        <v>1641</v>
      </c>
      <c r="E16" s="97">
        <f>+D16*1000/14/3600</f>
        <v>32.55952380952381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3769812</v>
      </c>
      <c r="D21" s="40">
        <f>+C21-C16</f>
        <v>594</v>
      </c>
      <c r="E21" s="97">
        <f>+D21*1000/5/3600</f>
        <v>33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0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3770399</v>
      </c>
      <c r="D26" s="40">
        <f>+C26-C21</f>
        <v>587</v>
      </c>
      <c r="E26" s="97">
        <f>+D26*1000/5/3600</f>
        <v>32.611111111111114</v>
      </c>
      <c r="F26" s="41" t="s">
        <v>16</v>
      </c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45521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16'!C26</f>
        <v>3770399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3772062</v>
      </c>
      <c r="D16" s="40">
        <f>+C16-C8</f>
        <v>1663</v>
      </c>
      <c r="E16" s="97">
        <f>+D16*1000/14/3600</f>
        <v>32.996031746031747</v>
      </c>
      <c r="F16" s="41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3772659</v>
      </c>
      <c r="D21" s="40">
        <f>+C21-C16</f>
        <v>597</v>
      </c>
      <c r="E21" s="97">
        <f>+D21*1000/5/3600</f>
        <v>33.166666666666664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3773241</v>
      </c>
      <c r="D26" s="40">
        <f>+C26-C21</f>
        <v>582</v>
      </c>
      <c r="E26" s="97">
        <f>+D26*1000/5/3600</f>
        <v>32.333333333333336</v>
      </c>
      <c r="F26" s="45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45522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17'!C26</f>
        <v>3773241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3774914</v>
      </c>
      <c r="D16" s="40">
        <f>+C16-C8</f>
        <v>1673</v>
      </c>
      <c r="E16" s="97">
        <f>+D16*1000/14/3600</f>
        <v>33.194444444444443</v>
      </c>
      <c r="F16" s="41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3775510</v>
      </c>
      <c r="D21" s="40">
        <f>+C21-C16</f>
        <v>596</v>
      </c>
      <c r="E21" s="97">
        <f>+D21*1000/5/3600</f>
        <v>33.111111111111114</v>
      </c>
      <c r="F21" s="41"/>
      <c r="G21" s="145" t="s">
        <v>16</v>
      </c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3776106</v>
      </c>
      <c r="D26" s="40">
        <f>+C26-C21</f>
        <v>596</v>
      </c>
      <c r="E26" s="97">
        <f>+D26*1000/5/3600</f>
        <v>33.111111111111114</v>
      </c>
      <c r="F26" s="41" t="s">
        <v>16</v>
      </c>
      <c r="G26" s="145" t="s">
        <v>16</v>
      </c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45523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18'!C26</f>
        <v>3776106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3777770</v>
      </c>
      <c r="D16" s="40">
        <f>+C16-C8</f>
        <v>1664</v>
      </c>
      <c r="E16" s="97">
        <f>+D16*1000/14/3600</f>
        <v>33.015873015873012</v>
      </c>
      <c r="F16" s="41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3778354</v>
      </c>
      <c r="D21" s="40">
        <f>+C21-C16</f>
        <v>584</v>
      </c>
      <c r="E21" s="97">
        <f>+D21*1000/5/3600</f>
        <v>32.444444444444443</v>
      </c>
      <c r="F21" s="41"/>
      <c r="G21" s="145" t="s">
        <v>16</v>
      </c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3778959</v>
      </c>
      <c r="D26" s="40">
        <f>+C26-C21</f>
        <v>605</v>
      </c>
      <c r="E26" s="97">
        <f>+D26*1000/5/3600</f>
        <v>33.611111111111114</v>
      </c>
      <c r="F26" s="41"/>
      <c r="G26" s="145" t="s">
        <v>16</v>
      </c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45524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19'!C26</f>
        <v>3778959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3780635</v>
      </c>
      <c r="D16" s="40">
        <f>+C16-C8</f>
        <v>1676</v>
      </c>
      <c r="E16" s="97">
        <f>+D16*1000/14/3600</f>
        <v>33.253968253968253</v>
      </c>
      <c r="F16" s="41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3781248</v>
      </c>
      <c r="D21" s="40">
        <f>+C21-C16</f>
        <v>613</v>
      </c>
      <c r="E21" s="97">
        <f>+D21*1000/5/3600</f>
        <v>34.055555555555557</v>
      </c>
      <c r="F21" s="41"/>
      <c r="G21" s="145" t="s">
        <v>16</v>
      </c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3781832</v>
      </c>
      <c r="D26" s="40">
        <f>+C26-C21</f>
        <v>584</v>
      </c>
      <c r="E26" s="97">
        <f>+D26*1000/5/3600</f>
        <v>32.444444444444443</v>
      </c>
      <c r="F26" s="41"/>
      <c r="G26" s="145" t="s">
        <v>16</v>
      </c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45525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20'!C26</f>
        <v>3781832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3783526</v>
      </c>
      <c r="D16" s="40">
        <f>+C16-C8</f>
        <v>1694</v>
      </c>
      <c r="E16" s="97">
        <f>+D16*1000/14/3600</f>
        <v>33.611111111111114</v>
      </c>
      <c r="F16" s="41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3784139</v>
      </c>
      <c r="D21" s="40">
        <f>+C21-C16</f>
        <v>613</v>
      </c>
      <c r="E21" s="97">
        <f>+D21*1000/5/3600</f>
        <v>34.055555555555557</v>
      </c>
      <c r="F21" s="41"/>
      <c r="G21" s="145" t="s">
        <v>16</v>
      </c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3784705</v>
      </c>
      <c r="D26" s="40">
        <f>+C26-C21</f>
        <v>566</v>
      </c>
      <c r="E26" s="97">
        <f>+D26*1000/5/3600</f>
        <v>31.444444444444443</v>
      </c>
      <c r="F26" s="41"/>
      <c r="G26" s="145" t="s">
        <v>16</v>
      </c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45526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21'!C26</f>
        <v>3784705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3786403</v>
      </c>
      <c r="D16" s="40">
        <f>+C16-C8</f>
        <v>1698</v>
      </c>
      <c r="E16" s="97">
        <f>+D16*1000/14/3600</f>
        <v>33.69047619047619</v>
      </c>
      <c r="F16" s="41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3787014</v>
      </c>
      <c r="D21" s="40">
        <f>+C21-C16</f>
        <v>611</v>
      </c>
      <c r="E21" s="97">
        <f>+D21*1000/5/3600</f>
        <v>33.944444444444443</v>
      </c>
      <c r="F21" s="41"/>
      <c r="G21" s="145" t="s">
        <v>16</v>
      </c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3787594</v>
      </c>
      <c r="D26" s="40">
        <f>+C26-C21</f>
        <v>580</v>
      </c>
      <c r="E26" s="97">
        <f>+D26*1000/5/3600</f>
        <v>32.222222222222221</v>
      </c>
      <c r="F26" s="41"/>
      <c r="G26" s="145" t="s">
        <v>16</v>
      </c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45527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22'!C26</f>
        <v>3787594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3789289</v>
      </c>
      <c r="D16" s="40">
        <f>+C16-C8</f>
        <v>1695</v>
      </c>
      <c r="E16" s="97">
        <f>+D16*1000/14/3600</f>
        <v>33.63095238095238</v>
      </c>
      <c r="F16" s="45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3789893</v>
      </c>
      <c r="D21" s="40">
        <f>+C21-C16</f>
        <v>604</v>
      </c>
      <c r="E21" s="97">
        <f>+D21*1000/5/3600</f>
        <v>33.555555555555557</v>
      </c>
      <c r="F21" s="41"/>
      <c r="G21" s="145" t="s">
        <v>16</v>
      </c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3790493</v>
      </c>
      <c r="D26" s="40">
        <f>+C26-C21</f>
        <v>600</v>
      </c>
      <c r="E26" s="97">
        <f>+D26*1000/5/3600</f>
        <v>33.333333333333336</v>
      </c>
      <c r="F26" s="41"/>
      <c r="G26" s="145" t="s">
        <v>16</v>
      </c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45528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23'!C26</f>
        <v>3790493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3792194</v>
      </c>
      <c r="D16" s="40">
        <f>+C16-C8</f>
        <v>1701</v>
      </c>
      <c r="E16" s="97">
        <f>+D16*1000/14/3600</f>
        <v>33.75</v>
      </c>
      <c r="F16" s="41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3792787</v>
      </c>
      <c r="D21" s="40">
        <f>+C21-C16</f>
        <v>593</v>
      </c>
      <c r="E21" s="97">
        <f>+D21*1000/5/3600</f>
        <v>32.944444444444443</v>
      </c>
      <c r="F21" s="41"/>
      <c r="G21" s="145" t="s">
        <v>16</v>
      </c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3793374</v>
      </c>
      <c r="D26" s="40">
        <f>+C26-C21</f>
        <v>587</v>
      </c>
      <c r="E26" s="97">
        <f>+D26*1000/5/3600</f>
        <v>32.611111111111114</v>
      </c>
      <c r="F26" s="41"/>
      <c r="G26" s="145" t="s">
        <v>16</v>
      </c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formatCells="0" formatColumns="0" formatRows="0" insertColumns="0" insertRows="0" insertHyperlinks="0" deleteColumns="0" deleteRows="0" sort="0" autoFilter="0" pivotTables="0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3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45529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24'!C26</f>
        <v>3793374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3795057</v>
      </c>
      <c r="D16" s="40">
        <f>+C16-C8</f>
        <v>1683</v>
      </c>
      <c r="E16" s="97">
        <f>+D16*1000/14/3600</f>
        <v>33.392857142857139</v>
      </c>
      <c r="F16" s="41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3795678</v>
      </c>
      <c r="D21" s="40">
        <f>+C21-C16</f>
        <v>621</v>
      </c>
      <c r="E21" s="97">
        <f>+D21*1000/5/3600</f>
        <v>34.5</v>
      </c>
      <c r="F21" s="41"/>
      <c r="G21" s="145" t="s">
        <v>16</v>
      </c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3796239</v>
      </c>
      <c r="D26" s="40">
        <f>+C26-C21</f>
        <v>561</v>
      </c>
      <c r="E26" s="97">
        <f>+D26*1000/5/3600</f>
        <v>31.166666666666668</v>
      </c>
      <c r="F26" s="41"/>
      <c r="G26" s="145" t="s">
        <v>16</v>
      </c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/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45530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'Día 25'!C26</f>
        <v>3796239</v>
      </c>
      <c r="D8" s="28" t="s">
        <v>16</v>
      </c>
      <c r="E8" s="28"/>
      <c r="F8" s="8"/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3797927</v>
      </c>
      <c r="D16" s="40">
        <f>+C16-C8</f>
        <v>1688</v>
      </c>
      <c r="E16" s="97">
        <f>+D16*1000/14/3600</f>
        <v>33.492063492063494</v>
      </c>
      <c r="F16" s="45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44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3798538</v>
      </c>
      <c r="D21" s="40">
        <f>+C21-C16</f>
        <v>611</v>
      </c>
      <c r="E21" s="97">
        <f>+D21*1000/5/3600</f>
        <v>33.944444444444443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44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3799115</v>
      </c>
      <c r="D26" s="40">
        <f>+C26-C21</f>
        <v>577</v>
      </c>
      <c r="E26" s="97">
        <f>+D26*1000/5/3600</f>
        <v>32.055555555555557</v>
      </c>
      <c r="F26" s="45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11" zoomScale="90" zoomScaleNormal="90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45531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06">
        <f>+'Día 26'!C26</f>
        <v>3799115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3800803</v>
      </c>
      <c r="D16" s="40">
        <f>+C16-C8</f>
        <v>1688</v>
      </c>
      <c r="E16" s="97">
        <f>+D16*1000/14/3600</f>
        <v>33.492063492063494</v>
      </c>
      <c r="F16" s="45"/>
      <c r="G16" s="145"/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99">
        <f t="shared" si="1"/>
        <v>0</v>
      </c>
      <c r="F17" s="101"/>
      <c r="G17" s="151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99">
        <f t="shared" si="1"/>
        <v>0</v>
      </c>
      <c r="F18" s="101"/>
      <c r="G18" s="151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99">
        <f t="shared" si="1"/>
        <v>0</v>
      </c>
      <c r="F19" s="101"/>
      <c r="G19" s="151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3801350</v>
      </c>
      <c r="D21" s="40">
        <f>+C21-C16</f>
        <v>547</v>
      </c>
      <c r="E21" s="97">
        <f>+D21*1000/5/3600</f>
        <v>30.388888888888889</v>
      </c>
      <c r="F21" s="45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43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3801962</v>
      </c>
      <c r="D26" s="40">
        <f>+C26-C21</f>
        <v>612</v>
      </c>
      <c r="E26" s="97">
        <f>+D26*1000/5/3600</f>
        <v>34</v>
      </c>
      <c r="F26" s="45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7" zoomScale="90" zoomScaleNormal="90" zoomScalePageLayoutView="70" workbookViewId="0">
      <selection activeCell="F19" sqref="F1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45532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27'!C26</f>
        <v>3801962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9">
        <v>3803586</v>
      </c>
      <c r="D16" s="40">
        <f>+C16-C8</f>
        <v>1624</v>
      </c>
      <c r="E16" s="97">
        <f>+D16*1000/14/3600</f>
        <v>32.222222222222221</v>
      </c>
      <c r="F16" s="45"/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3804178</v>
      </c>
      <c r="D21" s="40">
        <f>+C21-C16</f>
        <v>592</v>
      </c>
      <c r="E21" s="97">
        <f>+D21*1000/5/3600</f>
        <v>32.888888888888886</v>
      </c>
      <c r="F21" s="45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3804773</v>
      </c>
      <c r="D26" s="40">
        <f>+C26-C21</f>
        <v>595</v>
      </c>
      <c r="E26" s="97">
        <f>+D26*1000/5/3600</f>
        <v>33.055555555555557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7" zoomScale="85" zoomScaleNormal="85" zoomScalePageLayoutView="70" workbookViewId="0">
      <selection activeCell="F18" sqref="F1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45533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95">
        <f>+'Día 28'!C26</f>
        <v>3804773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9">
        <v>3806441</v>
      </c>
      <c r="D16" s="40">
        <f>+C16-C8</f>
        <v>1668</v>
      </c>
      <c r="E16" s="104">
        <f>+D16*1000/14/3600</f>
        <v>33.095238095238095</v>
      </c>
      <c r="F16" s="45" t="s">
        <v>16</v>
      </c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10">
        <v>3807051</v>
      </c>
      <c r="D21" s="40">
        <f>+C21-C16</f>
        <v>610</v>
      </c>
      <c r="E21" s="104">
        <f>+D21*1000/5/3600</f>
        <v>33.888888888888886</v>
      </c>
      <c r="F21" s="45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10">
        <v>3807676</v>
      </c>
      <c r="D26" s="40">
        <f>+C26-C21</f>
        <v>625</v>
      </c>
      <c r="E26" s="104">
        <f>+D26*1000/5/3600</f>
        <v>34.722222222222221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45534</v>
      </c>
      <c r="C7" s="22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10">
        <f>+'Día 29'!C26</f>
        <v>3807676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8">
        <v>3809331</v>
      </c>
      <c r="D16" s="40">
        <f>+C16-C8</f>
        <v>1655</v>
      </c>
      <c r="E16" s="97">
        <f>+D16*1000/14/3600</f>
        <v>32.837301587301589</v>
      </c>
      <c r="F16" s="45" t="s">
        <v>16</v>
      </c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3809961</v>
      </c>
      <c r="D21" s="40">
        <f>+C21-C16</f>
        <v>630</v>
      </c>
      <c r="E21" s="97">
        <f>+D21*1000/5/3600</f>
        <v>35</v>
      </c>
      <c r="F21" s="45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8">
        <v>3810574</v>
      </c>
      <c r="D26" s="40">
        <f>+C26-C21</f>
        <v>613</v>
      </c>
      <c r="E26" s="97">
        <f>+D26*1000/5/3600</f>
        <v>34.055555555555557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4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8"/>
      <c r="C2" s="129"/>
      <c r="D2" s="136" t="s">
        <v>25</v>
      </c>
      <c r="E2" s="137"/>
      <c r="F2" s="137"/>
      <c r="G2" s="137"/>
      <c r="H2" s="138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0"/>
      <c r="C3" s="131"/>
      <c r="D3" s="139"/>
      <c r="E3" s="140"/>
      <c r="F3" s="140"/>
      <c r="G3" s="140"/>
      <c r="H3" s="141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2" t="s">
        <v>26</v>
      </c>
      <c r="E5" s="143"/>
      <c r="F5" s="143"/>
      <c r="G5" s="143"/>
      <c r="H5" s="144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45535</v>
      </c>
      <c r="C7" s="107" t="s">
        <v>27</v>
      </c>
      <c r="D7" s="23" t="s">
        <v>28</v>
      </c>
      <c r="E7" s="24" t="s">
        <v>15</v>
      </c>
      <c r="F7" s="25" t="s">
        <v>29</v>
      </c>
      <c r="G7" s="124" t="s">
        <v>30</v>
      </c>
      <c r="H7" s="125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02">
        <f>+'Día 30'!C26</f>
        <v>3810574</v>
      </c>
      <c r="D8" s="28" t="s">
        <v>16</v>
      </c>
      <c r="E8" s="28"/>
      <c r="F8" s="8" t="s">
        <v>16</v>
      </c>
      <c r="G8" s="126"/>
      <c r="H8" s="127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2"/>
      <c r="H9" s="133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2"/>
      <c r="H10" s="133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2"/>
      <c r="H11" s="133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2"/>
      <c r="H12" s="133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2"/>
      <c r="H13" s="133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2"/>
      <c r="H14" s="133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2"/>
      <c r="H15" s="133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8">
        <v>3812092</v>
      </c>
      <c r="D16" s="40">
        <f>+C16-C8</f>
        <v>1518</v>
      </c>
      <c r="E16" s="97">
        <f>+D16*1000/14/3600</f>
        <v>30.11904761904762</v>
      </c>
      <c r="F16" s="45" t="s">
        <v>16</v>
      </c>
      <c r="G16" s="145" t="s">
        <v>16</v>
      </c>
      <c r="H16" s="146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/>
      <c r="E17" s="31">
        <v>0</v>
      </c>
      <c r="F17" s="10"/>
      <c r="G17" s="132"/>
      <c r="H17" s="133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2"/>
      <c r="H18" s="133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2"/>
      <c r="H19" s="133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2"/>
      <c r="H20" s="13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3812639</v>
      </c>
      <c r="D21" s="40">
        <f>+C21-C16</f>
        <v>547</v>
      </c>
      <c r="E21" s="97">
        <f>+D21*1000/5/3600</f>
        <v>30.388888888888889</v>
      </c>
      <c r="F21" s="45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2"/>
      <c r="H22" s="13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2"/>
      <c r="H23" s="133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2"/>
      <c r="H24" s="133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2"/>
      <c r="H25" s="133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5">
        <v>3813187</v>
      </c>
      <c r="D26" s="40">
        <f>+C26-C21</f>
        <v>548</v>
      </c>
      <c r="E26" s="97">
        <f>+D26*1000/5/3600</f>
        <v>30.444444444444443</v>
      </c>
      <c r="F26" s="41"/>
      <c r="G26" s="145"/>
      <c r="H26" s="146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2"/>
      <c r="H27" s="133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2"/>
      <c r="H28" s="133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2"/>
      <c r="H29" s="133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2"/>
      <c r="H30" s="133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2"/>
      <c r="H31" s="133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4"/>
      <c r="H32" s="135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20" ma:contentTypeDescription="Crear nuevo documento." ma:contentTypeScope="" ma:versionID="a005414767d321ceb5ca614881bd0bf1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322dfcbe22b1bf9c385994bcb2c22e4c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6F48EF45-9290-4D68-9832-92454AE0E234}"/>
</file>

<file path=customXml/itemProps2.xml><?xml version="1.0" encoding="utf-8"?>
<ds:datastoreItem xmlns:ds="http://schemas.openxmlformats.org/officeDocument/2006/customXml" ds:itemID="{6E78EAEA-B758-42FA-BFA2-C2E3DAAFF11A}"/>
</file>

<file path=customXml/itemProps3.xml><?xml version="1.0" encoding="utf-8"?>
<ds:datastoreItem xmlns:ds="http://schemas.openxmlformats.org/officeDocument/2006/customXml" ds:itemID="{B22C617F-8F0E-4E6A-9E06-342A2E6C80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Día 31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31'!Área_de_impresión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Vera Santander Dario (Codelco-Salvador)</cp:lastModifiedBy>
  <cp:revision/>
  <dcterms:created xsi:type="dcterms:W3CDTF">2015-05-02T03:26:21Z</dcterms:created>
  <dcterms:modified xsi:type="dcterms:W3CDTF">2024-09-23T20:44:09Z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