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41 Ago 2024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40" l="1"/>
  <c r="G42" i="40"/>
  <c r="Q43" i="40" l="1"/>
  <c r="Q44" i="40" s="1"/>
  <c r="P43" i="40"/>
  <c r="P12" i="40"/>
  <c r="Q12" i="40"/>
  <c r="P13" i="40"/>
  <c r="Q13" i="40"/>
  <c r="P14" i="40"/>
  <c r="Q14" i="40"/>
  <c r="P15" i="40"/>
  <c r="Q15" i="40"/>
  <c r="P16" i="40"/>
  <c r="Q16" i="40"/>
  <c r="P17" i="40"/>
  <c r="Q17" i="40"/>
  <c r="P18" i="40"/>
  <c r="Q18" i="40"/>
  <c r="P19" i="40"/>
  <c r="Q19" i="40"/>
  <c r="P20" i="40"/>
  <c r="Q20" i="40"/>
  <c r="P21" i="40"/>
  <c r="Q21" i="40"/>
  <c r="P22" i="40"/>
  <c r="Q22" i="40"/>
  <c r="P23" i="40"/>
  <c r="Q23" i="40"/>
  <c r="P24" i="40"/>
  <c r="Q24" i="40"/>
  <c r="P25" i="40"/>
  <c r="Q25" i="40"/>
  <c r="P26" i="40"/>
  <c r="Q26" i="40"/>
  <c r="P27" i="40"/>
  <c r="Q27" i="40"/>
  <c r="P28" i="40"/>
  <c r="Q28" i="40"/>
  <c r="P29" i="40"/>
  <c r="Q29" i="40"/>
  <c r="P30" i="40"/>
  <c r="Q30" i="40"/>
  <c r="P31" i="40"/>
  <c r="Q31" i="40"/>
  <c r="P32" i="40"/>
  <c r="Q32" i="40"/>
  <c r="P33" i="40"/>
  <c r="Q33" i="40"/>
  <c r="P34" i="40"/>
  <c r="Q34" i="40"/>
  <c r="P35" i="40"/>
  <c r="Q35" i="40"/>
  <c r="P36" i="40"/>
  <c r="Q36" i="40"/>
  <c r="P37" i="40"/>
  <c r="Q37" i="40"/>
  <c r="P38" i="40"/>
  <c r="Q38" i="40"/>
  <c r="P39" i="40"/>
  <c r="Q39" i="40"/>
  <c r="P40" i="40"/>
  <c r="Q40" i="40"/>
  <c r="P41" i="40"/>
  <c r="Q41" i="40"/>
  <c r="Q11" i="40"/>
  <c r="P11" i="40"/>
  <c r="Q46" i="40" l="1"/>
  <c r="F41" i="40"/>
  <c r="G44" i="40" l="1"/>
  <c r="B7" i="16"/>
  <c r="C8" i="45" l="1"/>
  <c r="D16" i="45" s="1"/>
  <c r="E16" i="45" s="1"/>
  <c r="D26" i="45"/>
  <c r="C8" i="42"/>
  <c r="D21" i="45"/>
  <c r="E21" i="45" s="1"/>
  <c r="F40" i="40" l="1"/>
  <c r="E32" i="45"/>
  <c r="D32" i="45"/>
  <c r="D31" i="45"/>
  <c r="E31" i="45" s="1"/>
  <c r="E30" i="45"/>
  <c r="D30" i="45"/>
  <c r="D29" i="45"/>
  <c r="E29" i="45" s="1"/>
  <c r="E28" i="45"/>
  <c r="D28" i="45"/>
  <c r="E26" i="45"/>
  <c r="E25" i="45"/>
  <c r="D25" i="45"/>
  <c r="D24" i="45"/>
  <c r="E24" i="45" s="1"/>
  <c r="E23" i="45"/>
  <c r="D23" i="45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G41" i="40" l="1"/>
  <c r="H41" i="40" s="1"/>
  <c r="E17" i="33"/>
  <c r="F37" i="40" l="1"/>
  <c r="F38" i="40"/>
  <c r="G38" i="40" s="1"/>
  <c r="H38" i="40" s="1"/>
  <c r="F39" i="40"/>
  <c r="G39" i="40" l="1"/>
  <c r="H39" i="40" s="1"/>
  <c r="G40" i="40"/>
  <c r="H40" i="40" s="1"/>
  <c r="C8" i="41"/>
  <c r="C8" i="34"/>
  <c r="C8" i="33"/>
  <c r="D16" i="33" s="1"/>
  <c r="F29" i="40" l="1"/>
  <c r="F30" i="40"/>
  <c r="G30" i="40" s="1"/>
  <c r="H30" i="40" s="1"/>
  <c r="F31" i="40"/>
  <c r="F32" i="40"/>
  <c r="G32" i="40" s="1"/>
  <c r="H32" i="40" s="1"/>
  <c r="F33" i="40"/>
  <c r="G33" i="40" s="1"/>
  <c r="H33" i="40" s="1"/>
  <c r="F34" i="40"/>
  <c r="G34" i="40" s="1"/>
  <c r="H34" i="40" s="1"/>
  <c r="F35" i="40"/>
  <c r="F36" i="40"/>
  <c r="F22" i="40"/>
  <c r="F23" i="40"/>
  <c r="G23" i="40" s="1"/>
  <c r="H23" i="40" s="1"/>
  <c r="F24" i="40"/>
  <c r="G24" i="40" s="1"/>
  <c r="H24" i="40" s="1"/>
  <c r="F25" i="40"/>
  <c r="G25" i="40" s="1"/>
  <c r="H25" i="40" s="1"/>
  <c r="F26" i="40"/>
  <c r="F27" i="40"/>
  <c r="G27" i="40" s="1"/>
  <c r="H27" i="40" s="1"/>
  <c r="F28" i="40"/>
  <c r="F15" i="40"/>
  <c r="F16" i="40"/>
  <c r="G16" i="40" s="1"/>
  <c r="H16" i="40" s="1"/>
  <c r="F17" i="40"/>
  <c r="G17" i="40" s="1"/>
  <c r="H17" i="40" s="1"/>
  <c r="F18" i="40"/>
  <c r="F19" i="40"/>
  <c r="G19" i="40" s="1"/>
  <c r="H19" i="40" s="1"/>
  <c r="F20" i="40"/>
  <c r="F21" i="40"/>
  <c r="G21" i="40" s="1"/>
  <c r="H21" i="40" s="1"/>
  <c r="F11" i="40"/>
  <c r="F12" i="40"/>
  <c r="G12" i="40" s="1"/>
  <c r="H12" i="40" s="1"/>
  <c r="F13" i="40"/>
  <c r="F14" i="40"/>
  <c r="G14" i="40" s="1"/>
  <c r="H14" i="40" s="1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G15" i="40" l="1"/>
  <c r="G20" i="40"/>
  <c r="H20" i="40" s="1"/>
  <c r="G28" i="40"/>
  <c r="H28" i="40" s="1"/>
  <c r="G22" i="40"/>
  <c r="G31" i="40"/>
  <c r="H31" i="40" s="1"/>
  <c r="G11" i="40"/>
  <c r="G36" i="40"/>
  <c r="G37" i="40"/>
  <c r="H37" i="40" s="1"/>
  <c r="G13" i="40"/>
  <c r="H13" i="40" s="1"/>
  <c r="G18" i="40"/>
  <c r="H18" i="40" s="1"/>
  <c r="G26" i="40"/>
  <c r="H26" i="40" s="1"/>
  <c r="G35" i="40"/>
  <c r="H35" i="40" s="1"/>
  <c r="G29" i="40"/>
  <c r="P44" i="40"/>
  <c r="H22" i="40" l="1"/>
  <c r="L24" i="40"/>
  <c r="H29" i="40"/>
  <c r="L30" i="40"/>
  <c r="L31" i="40" s="1"/>
  <c r="H36" i="40"/>
  <c r="L36" i="40"/>
  <c r="L37" i="40" s="1"/>
  <c r="H11" i="40"/>
  <c r="L12" i="40"/>
  <c r="L13" i="40" s="1"/>
  <c r="H15" i="40"/>
  <c r="L18" i="40"/>
  <c r="L19" i="40" s="1"/>
  <c r="L25" i="40"/>
</calcChain>
</file>

<file path=xl/sharedStrings.xml><?xml version="1.0" encoding="utf-8"?>
<sst xmlns="http://schemas.openxmlformats.org/spreadsheetml/2006/main" count="721" uniqueCount="38">
  <si>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</si>
  <si>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</si>
  <si>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</si>
  <si>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</si>
  <si>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</si>
  <si>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</si>
  <si>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</si>
  <si>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</si>
  <si>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</si>
  <si>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</si>
  <si>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</si>
  <si>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</si>
  <si>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</si>
  <si>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</si>
  <si>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</si>
  <si>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</si>
  <si>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</si>
  <si>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</si>
  <si>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</si>
  <si>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</si>
  <si>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</si>
  <si>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</si>
  <si>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</si>
  <si>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</si>
  <si>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</si>
  <si>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</si>
  <si>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</si>
  <si>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</si>
  <si>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</si>
  <si>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</si>
  <si>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</si>
  <si>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</si>
  <si>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</si>
  <si>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Aporte  1 al 4 de Enero</t>
  </si>
  <si>
    <t>Aporte  5 al 11 de Enero</t>
  </si>
  <si>
    <t>Aporte 12 al 18 de Enero</t>
  </si>
  <si>
    <t>Aporte  19 al 25 de Enero</t>
  </si>
  <si>
    <t>Aporte 26 al 31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</si>
</sst>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7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6" borderId="63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3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 applyProtection="1">
      <alignment horizontal="center" vertical="center"/>
      <protection locked="0"/>
    </xf>
    <xf numFmtId="3" fontId="1" fillId="6" borderId="62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7" zoomScale="90" zoomScaleNormal="90" workbookViewId="0">
      <selection activeCell="I27" sqref="I27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1" t="s">
        <v>4</v>
      </c>
      <c r="D8" s="111" t="s">
        <v>5</v>
      </c>
      <c r="E8" s="46" t="s">
        <v>6</v>
      </c>
      <c r="F8" s="111" t="s">
        <v>7</v>
      </c>
      <c r="G8" s="115" t="s">
        <v>8</v>
      </c>
      <c r="H8" s="116"/>
      <c r="I8" s="1"/>
      <c r="J8" s="1"/>
      <c r="K8" s="60" t="s">
        <v>9</v>
      </c>
      <c r="L8" s="64"/>
      <c r="M8" s="64"/>
      <c r="N8" s="64"/>
      <c r="O8" s="113" t="s">
        <v>10</v>
      </c>
      <c r="P8" s="111" t="s">
        <v>11</v>
      </c>
      <c r="Q8" s="113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2"/>
      <c r="D9" s="112"/>
      <c r="E9" s="84" t="s">
        <v>13</v>
      </c>
      <c r="F9" s="112"/>
      <c r="G9" s="117"/>
      <c r="H9" s="118"/>
      <c r="I9" s="1"/>
      <c r="J9" s="1"/>
      <c r="K9" s="1"/>
      <c r="L9" s="64"/>
      <c r="M9" s="64"/>
      <c r="N9" s="64"/>
      <c r="O9" s="114"/>
      <c r="P9" s="112"/>
      <c r="Q9" s="114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45504</v>
      </c>
      <c r="E10" s="82">
        <v>0.33333333333333331</v>
      </c>
      <c r="F10" s="83">
        <v>3724339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45505</v>
      </c>
      <c r="E11" s="61">
        <v>0.33333333333333331</v>
      </c>
      <c r="F11" s="49">
        <f>'Día 1'!C16</f>
        <v>3726993</v>
      </c>
      <c r="G11" s="49">
        <f>F11-F10</f>
        <v>2654</v>
      </c>
      <c r="H11" s="50">
        <f>G11*1000/24/60/60</f>
        <v>30.717592592592592</v>
      </c>
      <c r="I11" s="1"/>
      <c r="J11" s="1"/>
      <c r="K11" s="121" t="s">
        <v>33</v>
      </c>
      <c r="L11" s="122"/>
      <c r="M11" s="123"/>
      <c r="O11" s="49">
        <v>30</v>
      </c>
      <c r="P11" s="49">
        <f>O11*60*60*24/1000</f>
        <v>2592</v>
      </c>
      <c r="Q11" s="49">
        <f>G11</f>
        <v>2654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45506</v>
      </c>
      <c r="E12" s="61">
        <v>0.33333333333333331</v>
      </c>
      <c r="F12" s="49">
        <f>'Día 2'!C16</f>
        <v>3729596</v>
      </c>
      <c r="G12" s="49">
        <f t="shared" ref="G12:G41" si="0">F12-F11</f>
        <v>2603</v>
      </c>
      <c r="H12" s="50">
        <f t="shared" ref="H12:H41" si="1">G12*1000/24/60/60</f>
        <v>30.127314814814817</v>
      </c>
      <c r="I12" s="1"/>
      <c r="K12" s="62"/>
      <c r="L12" s="68">
        <f>SUM(G11:G14)</f>
        <v>10669</v>
      </c>
      <c r="M12" s="70" t="s">
        <v>14</v>
      </c>
      <c r="N12" s="67"/>
      <c r="O12" s="49">
        <v>30</v>
      </c>
      <c r="P12" s="49">
        <f t="shared" ref="P12:P41" si="2">O12*60*60*24/1000</f>
        <v>2592</v>
      </c>
      <c r="Q12" s="49">
        <f t="shared" ref="Q12:Q41" si="3">G12</f>
        <v>2603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45507</v>
      </c>
      <c r="E13" s="61">
        <v>0.33333333333333331</v>
      </c>
      <c r="F13" s="49">
        <f>'Día 3'!C16</f>
        <v>3732200</v>
      </c>
      <c r="G13" s="49">
        <f t="shared" si="0"/>
        <v>2604</v>
      </c>
      <c r="H13" s="50">
        <f t="shared" si="1"/>
        <v>30.138888888888889</v>
      </c>
      <c r="I13" s="1"/>
      <c r="J13" s="1"/>
      <c r="K13" s="62"/>
      <c r="L13" s="73">
        <f>L12*1000/4/24/60/60</f>
        <v>30.870949074074076</v>
      </c>
      <c r="M13" s="73" t="s">
        <v>15</v>
      </c>
      <c r="N13" s="67"/>
      <c r="O13" s="49">
        <v>30</v>
      </c>
      <c r="P13" s="49">
        <f t="shared" si="2"/>
        <v>2592</v>
      </c>
      <c r="Q13" s="49">
        <f t="shared" si="3"/>
        <v>2604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45508</v>
      </c>
      <c r="E14" s="61">
        <v>0.33333333333333331</v>
      </c>
      <c r="F14" s="49">
        <f>'Día 4'!C16</f>
        <v>3735008</v>
      </c>
      <c r="G14" s="49">
        <f t="shared" si="0"/>
        <v>2808</v>
      </c>
      <c r="H14" s="50">
        <f t="shared" si="1"/>
        <v>32.5</v>
      </c>
      <c r="I14" s="1"/>
      <c r="J14" s="1"/>
      <c r="K14" s="63"/>
      <c r="L14" s="71"/>
      <c r="M14" s="72"/>
      <c r="N14" s="67"/>
      <c r="O14" s="49">
        <v>30</v>
      </c>
      <c r="P14" s="49">
        <f t="shared" si="2"/>
        <v>2592</v>
      </c>
      <c r="Q14" s="49">
        <f t="shared" si="3"/>
        <v>2808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45509</v>
      </c>
      <c r="E15" s="61">
        <v>0.33333333333333331</v>
      </c>
      <c r="F15" s="49">
        <f>'Día 5'!C16</f>
        <v>3737865</v>
      </c>
      <c r="G15" s="49">
        <f t="shared" si="0"/>
        <v>2857</v>
      </c>
      <c r="H15" s="50">
        <f t="shared" si="1"/>
        <v>33.067129629629633</v>
      </c>
      <c r="I15" s="1"/>
      <c r="J15" s="1"/>
      <c r="K15" s="1"/>
      <c r="L15" s="68"/>
      <c r="M15" s="66"/>
      <c r="N15" s="67"/>
      <c r="O15" s="49">
        <v>30</v>
      </c>
      <c r="P15" s="49">
        <f t="shared" si="2"/>
        <v>2592</v>
      </c>
      <c r="Q15" s="49">
        <f t="shared" si="3"/>
        <v>2857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45510</v>
      </c>
      <c r="E16" s="61">
        <v>0.33333333333333331</v>
      </c>
      <c r="F16" s="49">
        <f>'DÍa 6'!C16</f>
        <v>3740750</v>
      </c>
      <c r="G16" s="49">
        <f t="shared" si="0"/>
        <v>2885</v>
      </c>
      <c r="H16" s="50">
        <f t="shared" si="1"/>
        <v>33.391203703703702</v>
      </c>
      <c r="I16" s="1"/>
      <c r="J16" s="1"/>
      <c r="K16" s="1"/>
      <c r="L16" s="68"/>
      <c r="M16" s="66"/>
      <c r="N16" s="67"/>
      <c r="O16" s="49">
        <v>30</v>
      </c>
      <c r="P16" s="49">
        <f t="shared" si="2"/>
        <v>2592</v>
      </c>
      <c r="Q16" s="49">
        <f t="shared" si="3"/>
        <v>2885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45511</v>
      </c>
      <c r="E17" s="61">
        <v>0.33333333333333331</v>
      </c>
      <c r="F17" s="49">
        <f>'Día 7'!C16</f>
        <v>3743631</v>
      </c>
      <c r="G17" s="49">
        <f t="shared" si="0"/>
        <v>2881</v>
      </c>
      <c r="H17" s="50">
        <f t="shared" si="1"/>
        <v>33.344907407407412</v>
      </c>
      <c r="I17" s="1"/>
      <c r="J17" s="1"/>
      <c r="K17" s="121" t="s">
        <v>34</v>
      </c>
      <c r="L17" s="122"/>
      <c r="M17" s="123"/>
      <c r="N17" s="67"/>
      <c r="O17" s="49">
        <v>30</v>
      </c>
      <c r="P17" s="49">
        <f t="shared" si="2"/>
        <v>2592</v>
      </c>
      <c r="Q17" s="49">
        <f t="shared" si="3"/>
        <v>2881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45512</v>
      </c>
      <c r="E18" s="61">
        <v>0.33333333333333331</v>
      </c>
      <c r="F18" s="49">
        <f>'Día 8'!C16</f>
        <v>3746507</v>
      </c>
      <c r="G18" s="49">
        <f t="shared" si="0"/>
        <v>2876</v>
      </c>
      <c r="H18" s="50">
        <f t="shared" si="1"/>
        <v>33.287037037037038</v>
      </c>
      <c r="I18" s="1"/>
      <c r="K18" s="62"/>
      <c r="L18" s="68">
        <f>SUM(G15:G21)</f>
        <v>20066</v>
      </c>
      <c r="M18" s="70" t="s">
        <v>14</v>
      </c>
      <c r="N18" s="67"/>
      <c r="O18" s="49">
        <v>30</v>
      </c>
      <c r="P18" s="49">
        <f t="shared" si="2"/>
        <v>2592</v>
      </c>
      <c r="Q18" s="49">
        <f t="shared" si="3"/>
        <v>2876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45513</v>
      </c>
      <c r="E19" s="61">
        <v>0.33333333333333331</v>
      </c>
      <c r="F19" s="49">
        <f>'Día 9'!C16</f>
        <v>3749406</v>
      </c>
      <c r="G19" s="49">
        <f t="shared" si="0"/>
        <v>2899</v>
      </c>
      <c r="H19" s="50">
        <f t="shared" si="1"/>
        <v>33.55324074074074</v>
      </c>
      <c r="I19" s="1"/>
      <c r="J19" s="1"/>
      <c r="K19" s="62"/>
      <c r="L19" s="73">
        <f>L18*1000/7/24/60/60</f>
        <v>33.177910052910057</v>
      </c>
      <c r="M19" s="73" t="s">
        <v>15</v>
      </c>
      <c r="N19" s="67"/>
      <c r="O19" s="49">
        <v>30</v>
      </c>
      <c r="P19" s="49">
        <f t="shared" si="2"/>
        <v>2592</v>
      </c>
      <c r="Q19" s="49">
        <f t="shared" si="3"/>
        <v>2899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45514</v>
      </c>
      <c r="E20" s="61">
        <v>0.33333333333333331</v>
      </c>
      <c r="F20" s="49">
        <f>'Día 10'!C16</f>
        <v>3752247</v>
      </c>
      <c r="G20" s="49">
        <f t="shared" si="0"/>
        <v>2841</v>
      </c>
      <c r="H20" s="50">
        <f t="shared" si="1"/>
        <v>32.881944444444443</v>
      </c>
      <c r="I20" s="1"/>
      <c r="J20" s="1"/>
      <c r="K20" s="63"/>
      <c r="L20" s="71"/>
      <c r="M20" s="72"/>
      <c r="N20" s="67"/>
      <c r="O20" s="49">
        <v>30</v>
      </c>
      <c r="P20" s="49">
        <f t="shared" si="2"/>
        <v>2592</v>
      </c>
      <c r="Q20" s="49">
        <f t="shared" si="3"/>
        <v>2841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45515</v>
      </c>
      <c r="E21" s="61">
        <v>0.33333333333333331</v>
      </c>
      <c r="F21" s="49">
        <f>'Día 11'!C16</f>
        <v>3755074</v>
      </c>
      <c r="G21" s="49">
        <f t="shared" si="0"/>
        <v>2827</v>
      </c>
      <c r="H21" s="50">
        <f t="shared" si="1"/>
        <v>32.719907407407412</v>
      </c>
      <c r="I21" s="1"/>
      <c r="J21" s="1"/>
      <c r="K21" s="1"/>
      <c r="L21" s="65"/>
      <c r="M21" s="66"/>
      <c r="N21" s="67"/>
      <c r="O21" s="49">
        <v>30</v>
      </c>
      <c r="P21" s="49">
        <f t="shared" si="2"/>
        <v>2592</v>
      </c>
      <c r="Q21" s="49">
        <f t="shared" si="3"/>
        <v>2827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45516</v>
      </c>
      <c r="E22" s="61">
        <v>0.33333333333333331</v>
      </c>
      <c r="F22" s="49">
        <f>'Día 12'!C16</f>
        <v>3757906</v>
      </c>
      <c r="G22" s="49">
        <f t="shared" si="0"/>
        <v>2832</v>
      </c>
      <c r="H22" s="50">
        <f t="shared" si="1"/>
        <v>32.777777777777779</v>
      </c>
      <c r="I22" s="1"/>
      <c r="J22" s="1"/>
      <c r="K22" s="1"/>
      <c r="L22" s="65"/>
      <c r="M22" s="66"/>
      <c r="N22" s="67"/>
      <c r="O22" s="49">
        <v>30</v>
      </c>
      <c r="P22" s="49">
        <f t="shared" si="2"/>
        <v>2592</v>
      </c>
      <c r="Q22" s="49">
        <f t="shared" si="3"/>
        <v>2832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45517</v>
      </c>
      <c r="E23" s="61">
        <v>0.33333333333333331</v>
      </c>
      <c r="F23" s="49">
        <f>'Día 13'!C16</f>
        <v>3760766</v>
      </c>
      <c r="G23" s="49">
        <f t="shared" si="0"/>
        <v>2860</v>
      </c>
      <c r="H23" s="50">
        <f t="shared" si="1"/>
        <v>33.101851851851855</v>
      </c>
      <c r="I23" s="1"/>
      <c r="J23" s="1"/>
      <c r="K23" s="121" t="s">
        <v>35</v>
      </c>
      <c r="L23" s="122"/>
      <c r="M23" s="123"/>
      <c r="N23" s="67"/>
      <c r="O23" s="49">
        <v>30</v>
      </c>
      <c r="P23" s="49">
        <f t="shared" si="2"/>
        <v>2592</v>
      </c>
      <c r="Q23" s="49">
        <f t="shared" si="3"/>
        <v>2860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45518</v>
      </c>
      <c r="E24" s="61">
        <v>0.33333333333333331</v>
      </c>
      <c r="F24" s="49">
        <f>'Día 14'!C16</f>
        <v>3763577</v>
      </c>
      <c r="G24" s="49">
        <f t="shared" si="0"/>
        <v>2811</v>
      </c>
      <c r="H24" s="50">
        <f t="shared" si="1"/>
        <v>32.534722222222221</v>
      </c>
      <c r="I24" s="1"/>
      <c r="K24" s="62"/>
      <c r="L24" s="68">
        <f>SUM(G22:G28)</f>
        <v>19840</v>
      </c>
      <c r="M24" s="70" t="s">
        <v>14</v>
      </c>
      <c r="N24" s="67"/>
      <c r="O24" s="49">
        <v>30</v>
      </c>
      <c r="P24" s="49">
        <f t="shared" si="2"/>
        <v>2592</v>
      </c>
      <c r="Q24" s="49">
        <f t="shared" si="3"/>
        <v>2811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45519</v>
      </c>
      <c r="E25" s="61">
        <v>0.33333333333333331</v>
      </c>
      <c r="F25" s="49">
        <f>'Día 15'!C16</f>
        <v>3766398</v>
      </c>
      <c r="G25" s="49">
        <f t="shared" si="0"/>
        <v>2821</v>
      </c>
      <c r="H25" s="50">
        <f t="shared" si="1"/>
        <v>32.650462962962962</v>
      </c>
      <c r="I25" s="1"/>
      <c r="J25" s="1"/>
      <c r="K25" s="62"/>
      <c r="L25" s="73">
        <f>L24*1000/7/24/60/60</f>
        <v>32.804232804232804</v>
      </c>
      <c r="M25" s="73" t="s">
        <v>15</v>
      </c>
      <c r="N25" s="67"/>
      <c r="O25" s="49">
        <v>30</v>
      </c>
      <c r="P25" s="49">
        <f t="shared" si="2"/>
        <v>2592</v>
      </c>
      <c r="Q25" s="49">
        <f t="shared" si="3"/>
        <v>2821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45520</v>
      </c>
      <c r="E26" s="61">
        <v>0.33333333333333331</v>
      </c>
      <c r="F26" s="49">
        <f>'Día 16'!C16</f>
        <v>3769218</v>
      </c>
      <c r="G26" s="49">
        <f t="shared" si="0"/>
        <v>2820</v>
      </c>
      <c r="H26" s="50">
        <f t="shared" si="1"/>
        <v>32.638888888888886</v>
      </c>
      <c r="I26" s="1"/>
      <c r="J26" s="1"/>
      <c r="K26" s="63"/>
      <c r="L26" s="71"/>
      <c r="M26" s="72"/>
      <c r="N26" s="67"/>
      <c r="O26" s="49">
        <v>30</v>
      </c>
      <c r="P26" s="49">
        <f t="shared" si="2"/>
        <v>2592</v>
      </c>
      <c r="Q26" s="49">
        <f t="shared" si="3"/>
        <v>2820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45521</v>
      </c>
      <c r="E27" s="61">
        <v>0.33333333333333331</v>
      </c>
      <c r="F27" s="49">
        <f>'Día 17'!C16</f>
        <v>3772062</v>
      </c>
      <c r="G27" s="49">
        <f t="shared" si="0"/>
        <v>2844</v>
      </c>
      <c r="H27" s="50">
        <f t="shared" si="1"/>
        <v>32.916666666666664</v>
      </c>
      <c r="I27" s="1"/>
      <c r="J27" s="1"/>
      <c r="K27" s="1"/>
      <c r="L27" s="65"/>
      <c r="M27" s="66"/>
      <c r="N27" s="67"/>
      <c r="O27" s="49">
        <v>30</v>
      </c>
      <c r="P27" s="49">
        <f t="shared" si="2"/>
        <v>2592</v>
      </c>
      <c r="Q27" s="49">
        <f t="shared" si="3"/>
        <v>2844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45522</v>
      </c>
      <c r="E28" s="61">
        <v>0.33333333333333331</v>
      </c>
      <c r="F28" s="49">
        <f>'Día 18'!C16</f>
        <v>3774914</v>
      </c>
      <c r="G28" s="49">
        <f t="shared" si="0"/>
        <v>2852</v>
      </c>
      <c r="H28" s="50">
        <f t="shared" si="1"/>
        <v>33.00925925925926</v>
      </c>
      <c r="I28" s="1"/>
      <c r="J28" s="1"/>
      <c r="K28" s="1"/>
      <c r="L28" s="65"/>
      <c r="M28" s="66"/>
      <c r="N28" s="67"/>
      <c r="O28" s="49">
        <v>30</v>
      </c>
      <c r="P28" s="49">
        <f t="shared" si="2"/>
        <v>2592</v>
      </c>
      <c r="Q28" s="49">
        <f t="shared" si="3"/>
        <v>2852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45523</v>
      </c>
      <c r="E29" s="61">
        <v>0.33333333333333331</v>
      </c>
      <c r="F29" s="49">
        <f>'Día 19'!C16</f>
        <v>3777770</v>
      </c>
      <c r="G29" s="49">
        <f t="shared" si="0"/>
        <v>2856</v>
      </c>
      <c r="H29" s="50">
        <f t="shared" si="1"/>
        <v>33.055555555555557</v>
      </c>
      <c r="I29" s="1"/>
      <c r="J29" s="1"/>
      <c r="K29" s="121" t="s">
        <v>36</v>
      </c>
      <c r="L29" s="122"/>
      <c r="M29" s="123"/>
      <c r="N29" s="67"/>
      <c r="O29" s="49">
        <v>30</v>
      </c>
      <c r="P29" s="49">
        <f t="shared" si="2"/>
        <v>2592</v>
      </c>
      <c r="Q29" s="49">
        <f t="shared" si="3"/>
        <v>2856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45524</v>
      </c>
      <c r="E30" s="61">
        <v>0.33333333333333331</v>
      </c>
      <c r="F30" s="49">
        <f>'Día 20'!C16</f>
        <v>3780635</v>
      </c>
      <c r="G30" s="49">
        <f t="shared" si="0"/>
        <v>2865</v>
      </c>
      <c r="H30" s="50">
        <f t="shared" si="1"/>
        <v>33.159722222222221</v>
      </c>
      <c r="I30" s="1"/>
      <c r="K30" s="62"/>
      <c r="L30" s="68">
        <f>SUM(G29:G35)</f>
        <v>20143</v>
      </c>
      <c r="M30" s="70" t="s">
        <v>14</v>
      </c>
      <c r="N30" s="67"/>
      <c r="O30" s="49">
        <v>30</v>
      </c>
      <c r="P30" s="49">
        <f t="shared" si="2"/>
        <v>2592</v>
      </c>
      <c r="Q30" s="49">
        <f t="shared" si="3"/>
        <v>2865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45525</v>
      </c>
      <c r="E31" s="61">
        <v>0.33333333333333331</v>
      </c>
      <c r="F31" s="49">
        <f>'Día 21'!C16</f>
        <v>3783526</v>
      </c>
      <c r="G31" s="49">
        <f t="shared" si="0"/>
        <v>2891</v>
      </c>
      <c r="H31" s="50">
        <f t="shared" si="1"/>
        <v>33.460648148148145</v>
      </c>
      <c r="I31" s="1"/>
      <c r="J31" s="1"/>
      <c r="K31" s="62"/>
      <c r="L31" s="73">
        <f>L30*1000/7/24/60/60</f>
        <v>33.305224867724867</v>
      </c>
      <c r="M31" s="73" t="s">
        <v>15</v>
      </c>
      <c r="N31" s="67"/>
      <c r="O31" s="49">
        <v>30</v>
      </c>
      <c r="P31" s="49">
        <f t="shared" si="2"/>
        <v>2592</v>
      </c>
      <c r="Q31" s="49">
        <f t="shared" si="3"/>
        <v>2891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45526</v>
      </c>
      <c r="E32" s="61">
        <v>0.33333333333333331</v>
      </c>
      <c r="F32" s="49">
        <f>'Día 22'!C16</f>
        <v>3786403</v>
      </c>
      <c r="G32" s="49">
        <f t="shared" si="0"/>
        <v>2877</v>
      </c>
      <c r="H32" s="50">
        <f t="shared" si="1"/>
        <v>33.298611111111114</v>
      </c>
      <c r="I32" s="1"/>
      <c r="J32" s="1"/>
      <c r="K32" s="63"/>
      <c r="L32" s="71"/>
      <c r="M32" s="72"/>
      <c r="N32" s="67"/>
      <c r="O32" s="49">
        <v>30</v>
      </c>
      <c r="P32" s="49">
        <f t="shared" si="2"/>
        <v>2592</v>
      </c>
      <c r="Q32" s="49">
        <f t="shared" si="3"/>
        <v>2877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45527</v>
      </c>
      <c r="E33" s="61">
        <v>0.33333333333333331</v>
      </c>
      <c r="F33" s="49">
        <f>'Día 23'!C16</f>
        <v>3789289</v>
      </c>
      <c r="G33" s="49">
        <f t="shared" si="0"/>
        <v>2886</v>
      </c>
      <c r="H33" s="50">
        <f t="shared" si="1"/>
        <v>33.402777777777779</v>
      </c>
      <c r="I33" s="1"/>
      <c r="J33" s="1"/>
      <c r="K33" s="1"/>
      <c r="L33" s="65"/>
      <c r="M33" s="66"/>
      <c r="N33" s="67"/>
      <c r="O33" s="49">
        <v>30</v>
      </c>
      <c r="P33" s="49">
        <f t="shared" si="2"/>
        <v>2592</v>
      </c>
      <c r="Q33" s="49">
        <f t="shared" si="3"/>
        <v>2886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45528</v>
      </c>
      <c r="E34" s="61">
        <v>0.33333333333333331</v>
      </c>
      <c r="F34" s="49">
        <f>'Día 24'!C16</f>
        <v>3792194</v>
      </c>
      <c r="G34" s="49">
        <f t="shared" si="0"/>
        <v>2905</v>
      </c>
      <c r="H34" s="50">
        <f t="shared" si="1"/>
        <v>33.622685185185183</v>
      </c>
      <c r="I34" s="1"/>
      <c r="J34" s="1"/>
      <c r="K34" s="1"/>
      <c r="L34" s="65"/>
      <c r="M34" s="66"/>
      <c r="N34" s="67"/>
      <c r="O34" s="49">
        <v>30</v>
      </c>
      <c r="P34" s="49">
        <f t="shared" si="2"/>
        <v>2592</v>
      </c>
      <c r="Q34" s="49">
        <f t="shared" si="3"/>
        <v>2905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45529</v>
      </c>
      <c r="E35" s="61">
        <v>0.33333333333333331</v>
      </c>
      <c r="F35" s="49">
        <f>'Día 25'!C16</f>
        <v>3795057</v>
      </c>
      <c r="G35" s="49">
        <f t="shared" si="0"/>
        <v>2863</v>
      </c>
      <c r="H35" s="50">
        <f t="shared" si="1"/>
        <v>33.136574074074076</v>
      </c>
      <c r="I35" s="1"/>
      <c r="J35" s="1"/>
      <c r="K35" s="121" t="s">
        <v>37</v>
      </c>
      <c r="L35" s="122"/>
      <c r="M35" s="123"/>
      <c r="N35" s="67"/>
      <c r="O35" s="49">
        <v>30</v>
      </c>
      <c r="P35" s="49">
        <f t="shared" si="2"/>
        <v>2592</v>
      </c>
      <c r="Q35" s="49">
        <f t="shared" si="3"/>
        <v>2863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45530</v>
      </c>
      <c r="E36" s="61">
        <v>0.33333333333333331</v>
      </c>
      <c r="F36" s="49">
        <f>'Día 26'!C16</f>
        <v>3797927</v>
      </c>
      <c r="G36" s="49">
        <f t="shared" si="0"/>
        <v>2870</v>
      </c>
      <c r="H36" s="50">
        <f t="shared" si="1"/>
        <v>33.217592592592588</v>
      </c>
      <c r="I36" s="1"/>
      <c r="K36" s="62"/>
      <c r="L36" s="68">
        <f>SUM(G36:G41)</f>
        <v>17035</v>
      </c>
      <c r="M36" s="70" t="s">
        <v>14</v>
      </c>
      <c r="N36" s="67"/>
      <c r="O36" s="49">
        <v>30</v>
      </c>
      <c r="P36" s="49">
        <f t="shared" si="2"/>
        <v>2592</v>
      </c>
      <c r="Q36" s="49">
        <f t="shared" si="3"/>
        <v>2870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45531</v>
      </c>
      <c r="E37" s="61">
        <v>0.33333333333333331</v>
      </c>
      <c r="F37" s="49">
        <f>'Día 27'!C16</f>
        <v>3800803</v>
      </c>
      <c r="G37" s="49">
        <f t="shared" si="0"/>
        <v>2876</v>
      </c>
      <c r="H37" s="50">
        <f t="shared" si="1"/>
        <v>33.287037037037038</v>
      </c>
      <c r="I37" s="1"/>
      <c r="J37" s="1"/>
      <c r="K37" s="62"/>
      <c r="L37" s="73">
        <f>L36*1000/6/24/60/60</f>
        <v>32.860725308641975</v>
      </c>
      <c r="M37" s="73" t="s">
        <v>15</v>
      </c>
      <c r="N37" s="67"/>
      <c r="O37" s="49">
        <v>30</v>
      </c>
      <c r="P37" s="49">
        <f t="shared" si="2"/>
        <v>2592</v>
      </c>
      <c r="Q37" s="49">
        <f t="shared" si="3"/>
        <v>2876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45532</v>
      </c>
      <c r="E38" s="61">
        <v>0.33333333333333331</v>
      </c>
      <c r="F38" s="49">
        <f>'Día 28'!C16</f>
        <v>3803586</v>
      </c>
      <c r="G38" s="49">
        <f t="shared" si="0"/>
        <v>2783</v>
      </c>
      <c r="H38" s="50">
        <f t="shared" si="1"/>
        <v>32.210648148148145</v>
      </c>
      <c r="I38" s="1"/>
      <c r="J38" s="1"/>
      <c r="K38" s="63"/>
      <c r="L38" s="71"/>
      <c r="M38" s="72"/>
      <c r="N38" s="67"/>
      <c r="O38" s="49">
        <v>30</v>
      </c>
      <c r="P38" s="49">
        <f t="shared" si="2"/>
        <v>2592</v>
      </c>
      <c r="Q38" s="49">
        <f t="shared" si="3"/>
        <v>2783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45533</v>
      </c>
      <c r="E39" s="61">
        <v>0.33333333333333331</v>
      </c>
      <c r="F39" s="49">
        <f>'Día 29'!C16</f>
        <v>3806441</v>
      </c>
      <c r="G39" s="49">
        <f t="shared" si="0"/>
        <v>2855</v>
      </c>
      <c r="H39" s="50">
        <f t="shared" si="1"/>
        <v>33.043981481481481</v>
      </c>
      <c r="I39" s="1"/>
      <c r="J39" s="1"/>
      <c r="K39" s="1"/>
      <c r="L39" s="65"/>
      <c r="M39" s="66"/>
      <c r="N39" s="67"/>
      <c r="O39" s="49">
        <v>30</v>
      </c>
      <c r="P39" s="49">
        <f t="shared" si="2"/>
        <v>2592</v>
      </c>
      <c r="Q39" s="49">
        <f t="shared" si="3"/>
        <v>2855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45534</v>
      </c>
      <c r="E40" s="61">
        <v>0.33333333333333298</v>
      </c>
      <c r="F40" s="49">
        <f>'Día 30'!C16</f>
        <v>3809331</v>
      </c>
      <c r="G40" s="49">
        <f t="shared" si="0"/>
        <v>2890</v>
      </c>
      <c r="H40" s="50">
        <f t="shared" si="1"/>
        <v>33.449074074074076</v>
      </c>
      <c r="I40" s="1"/>
      <c r="J40" s="1"/>
      <c r="K40" s="1"/>
      <c r="L40" s="65"/>
      <c r="M40" s="66"/>
      <c r="N40" s="67"/>
      <c r="O40" s="49">
        <v>30</v>
      </c>
      <c r="P40" s="49">
        <f t="shared" si="2"/>
        <v>2592</v>
      </c>
      <c r="Q40" s="49">
        <f t="shared" si="3"/>
        <v>2890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45535</v>
      </c>
      <c r="E41" s="61">
        <v>0.33333333333333298</v>
      </c>
      <c r="F41" s="49">
        <f>'Día 31'!C16</f>
        <v>3812092</v>
      </c>
      <c r="G41" s="49">
        <f t="shared" si="0"/>
        <v>2761</v>
      </c>
      <c r="H41" s="50">
        <f t="shared" si="1"/>
        <v>31.956018518518519</v>
      </c>
      <c r="I41" s="1"/>
      <c r="J41" s="1"/>
      <c r="K41" s="1"/>
      <c r="L41" s="1"/>
      <c r="M41" s="1"/>
      <c r="N41" s="1"/>
      <c r="O41" s="49">
        <v>31</v>
      </c>
      <c r="P41" s="49">
        <f t="shared" si="2"/>
        <v>2678.4</v>
      </c>
      <c r="Q41" s="49">
        <f t="shared" si="3"/>
        <v>2761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52"/>
      <c r="D42" s="153"/>
      <c r="E42" s="154"/>
      <c r="F42" s="155"/>
      <c r="G42" s="156">
        <f>(AVERAGE(G11:G41)-2592)/2592</f>
        <v>9.2107228195937793E-2</v>
      </c>
      <c r="H42" s="156">
        <f>(AVERAGE(H11:H41)-30)/30</f>
        <v>9.2107228195938029E-2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19" t="s">
        <v>17</v>
      </c>
      <c r="O43" s="77" t="s">
        <v>18</v>
      </c>
      <c r="P43" s="76">
        <f>SUM(P11:P41)</f>
        <v>80438.399999999994</v>
      </c>
      <c r="Q43" s="94">
        <f>SUM(Q11:Q41)</f>
        <v>87753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8" t="s">
        <v>19</v>
      </c>
      <c r="E44" s="58"/>
      <c r="F44" s="58"/>
      <c r="G44" s="87">
        <f>(F41-F10)*1000/31/24/60/60</f>
        <v>32.763216845878134</v>
      </c>
      <c r="H44" s="59" t="s">
        <v>20</v>
      </c>
      <c r="I44" s="1"/>
      <c r="J44" s="1"/>
      <c r="K44" s="1"/>
      <c r="L44" s="1"/>
      <c r="M44" s="60"/>
      <c r="N44" s="120"/>
      <c r="O44" s="78" t="s">
        <v>21</v>
      </c>
      <c r="P44" s="93">
        <f>P43*1000/31/24/60/60</f>
        <v>30.032258064516125</v>
      </c>
      <c r="Q44" s="96">
        <f>Q43*1000/31/24/60/60</f>
        <v>32.763216845878134</v>
      </c>
      <c r="R44" s="60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56"/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4" t="s">
        <v>23</v>
      </c>
      <c r="O46" s="75" t="s">
        <v>14</v>
      </c>
      <c r="P46" s="75"/>
      <c r="Q46" s="86">
        <f>Q43-P43</f>
        <v>7314.6000000000058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60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8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45513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3747727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3749406</v>
      </c>
      <c r="D16" s="40">
        <f>+C16-C8</f>
        <v>1679</v>
      </c>
      <c r="E16" s="97">
        <f>+D16*1000/14/3600</f>
        <v>33.313492063492063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3749991</v>
      </c>
      <c r="D21" s="40">
        <f>+C21-C16</f>
        <v>585</v>
      </c>
      <c r="E21" s="97">
        <f>+D21*1000/5/3600</f>
        <v>32.5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3750622</v>
      </c>
      <c r="D26" s="40">
        <f>+C26-C21</f>
        <v>631</v>
      </c>
      <c r="E26" s="97">
        <f>+D26*1000/5/3600</f>
        <v>35.055555555555557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F14" sqref="F1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f>'Día 9'!B7+1</f>
        <v>45514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3750622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3752247</v>
      </c>
      <c r="D16" s="40">
        <f>+C16-C8</f>
        <v>1625</v>
      </c>
      <c r="E16" s="97">
        <f>+D16*1000/14/3600</f>
        <v>32.242063492063494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3752895</v>
      </c>
      <c r="D21" s="40">
        <f>+C21-C16</f>
        <v>648</v>
      </c>
      <c r="E21" s="97">
        <f>+D21*1000/5/3600</f>
        <v>36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3753434</v>
      </c>
      <c r="D26" s="40">
        <f>+C26-C21</f>
        <v>539</v>
      </c>
      <c r="E26" s="97">
        <f>+D26*1000/5/3600</f>
        <v>29.944444444444443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45515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3753434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3755074</v>
      </c>
      <c r="D16" s="40">
        <f>+C16-C8</f>
        <v>1640</v>
      </c>
      <c r="E16" s="97">
        <f>+D16*1000/14/3600</f>
        <v>32.539682539682538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3755673</v>
      </c>
      <c r="D21" s="40">
        <f>+C21-C16</f>
        <v>599</v>
      </c>
      <c r="E21" s="97">
        <f>+D21*1000/5/3600</f>
        <v>33.277777777777779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3756253</v>
      </c>
      <c r="D26" s="40">
        <f>+C26-C21</f>
        <v>580</v>
      </c>
      <c r="E26" s="97">
        <f>+D26*1000/5/3600</f>
        <v>32.222222222222221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45516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3756253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3757906</v>
      </c>
      <c r="D16" s="40">
        <f>+C16-C8</f>
        <v>1653</v>
      </c>
      <c r="E16" s="97">
        <f>+D16*1000/14/3600</f>
        <v>32.797619047619044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3758481</v>
      </c>
      <c r="D21" s="40">
        <f>+C21-C16</f>
        <v>575</v>
      </c>
      <c r="E21" s="97">
        <f>+D21*1000/5/3600</f>
        <v>31.944444444444443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3759084</v>
      </c>
      <c r="D26" s="40">
        <f>+C26-C21</f>
        <v>603</v>
      </c>
      <c r="E26" s="97">
        <f>+D26*1000/5/3600</f>
        <v>33.5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6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45517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3759084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3760766</v>
      </c>
      <c r="D16" s="40">
        <f>+C16-C8</f>
        <v>1682</v>
      </c>
      <c r="E16" s="97">
        <f>+D16*1000/14/3600</f>
        <v>33.373015873015873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3761315</v>
      </c>
      <c r="D21" s="40">
        <f>+C21-C16</f>
        <v>549</v>
      </c>
      <c r="E21" s="97">
        <f>+D21*1000/5/3600</f>
        <v>30.5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3761914</v>
      </c>
      <c r="D26" s="40">
        <f>+C26-C21</f>
        <v>599</v>
      </c>
      <c r="E26" s="97">
        <f>+D26*1000/5/3600</f>
        <v>33.277777777777779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45518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3761914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3763577</v>
      </c>
      <c r="D16" s="40">
        <f>+C16-C8</f>
        <v>1663</v>
      </c>
      <c r="E16" s="97">
        <f>+D16*1000/14/3600</f>
        <v>32.996031746031747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3764172</v>
      </c>
      <c r="D21" s="40">
        <f>+C21-C16</f>
        <v>595</v>
      </c>
      <c r="E21" s="97">
        <f>+D21*1000/5/3600</f>
        <v>33.055555555555557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3764746</v>
      </c>
      <c r="D26" s="40">
        <f>+C26-C21</f>
        <v>574</v>
      </c>
      <c r="E26" s="97">
        <f>+D26*1000/5/3600</f>
        <v>31.888888888888889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45519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3764746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3766398</v>
      </c>
      <c r="D16" s="40">
        <f>+C16-C8</f>
        <v>1652</v>
      </c>
      <c r="E16" s="97">
        <f>+D16*1000/14/3600</f>
        <v>32.777777777777779</v>
      </c>
      <c r="F16" s="41" t="s">
        <v>16</v>
      </c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3767026</v>
      </c>
      <c r="D21" s="40">
        <f>+C21-C16</f>
        <v>628</v>
      </c>
      <c r="E21" s="97">
        <f>+D21*1000/5/3600</f>
        <v>34.888888888888886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3767577</v>
      </c>
      <c r="D26" s="40">
        <f>+C26-C21</f>
        <v>551</v>
      </c>
      <c r="E26" s="97">
        <f>+D26*1000/5/3600</f>
        <v>30.611111111111111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45520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3767577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3769218</v>
      </c>
      <c r="D16" s="40">
        <f>+C16-C8</f>
        <v>1641</v>
      </c>
      <c r="E16" s="97">
        <f>+D16*1000/14/3600</f>
        <v>32.55952380952381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3769812</v>
      </c>
      <c r="D21" s="40">
        <f>+C21-C16</f>
        <v>594</v>
      </c>
      <c r="E21" s="97">
        <f>+D21*1000/5/3600</f>
        <v>33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3770399</v>
      </c>
      <c r="D26" s="40">
        <f>+C26-C21</f>
        <v>587</v>
      </c>
      <c r="E26" s="97">
        <f>+D26*1000/5/3600</f>
        <v>32.611111111111114</v>
      </c>
      <c r="F26" s="41" t="s">
        <v>16</v>
      </c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45521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3770399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3772062</v>
      </c>
      <c r="D16" s="40">
        <f>+C16-C8</f>
        <v>1663</v>
      </c>
      <c r="E16" s="97">
        <f>+D16*1000/14/3600</f>
        <v>32.996031746031747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3772659</v>
      </c>
      <c r="D21" s="40">
        <f>+C21-C16</f>
        <v>597</v>
      </c>
      <c r="E21" s="97">
        <f>+D21*1000/5/3600</f>
        <v>33.166666666666664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3773241</v>
      </c>
      <c r="D26" s="40">
        <f>+C26-C21</f>
        <v>582</v>
      </c>
      <c r="E26" s="97">
        <f>+D26*1000/5/3600</f>
        <v>32.333333333333336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45522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3773241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3774914</v>
      </c>
      <c r="D16" s="40">
        <f>+C16-C8</f>
        <v>1673</v>
      </c>
      <c r="E16" s="97">
        <f>+D16*1000/14/3600</f>
        <v>33.194444444444443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3775510</v>
      </c>
      <c r="D21" s="40">
        <f>+C21-C16</f>
        <v>596</v>
      </c>
      <c r="E21" s="97">
        <f>+D21*1000/5/3600</f>
        <v>33.111111111111114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3776106</v>
      </c>
      <c r="D26" s="40">
        <f>+C26-C21</f>
        <v>596</v>
      </c>
      <c r="E26" s="97">
        <f>+D26*1000/5/3600</f>
        <v>33.111111111111114</v>
      </c>
      <c r="F26" s="41" t="s">
        <v>16</v>
      </c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0" zoomScale="85" zoomScaleNormal="85" zoomScalePageLayoutView="70" workbookViewId="0">
      <selection activeCell="E23" sqref="E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45505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3725441</v>
      </c>
      <c r="D8" s="28"/>
      <c r="E8" s="28"/>
      <c r="F8" s="8"/>
      <c r="G8" s="126"/>
      <c r="H8" s="127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2" t="s">
        <v>16</v>
      </c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3726993</v>
      </c>
      <c r="D16" s="40">
        <f>+C16-C8</f>
        <v>1552</v>
      </c>
      <c r="E16" s="97">
        <f>+D16*1000/14/3600</f>
        <v>30.793650793650794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2" t="s">
        <v>16</v>
      </c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3727563</v>
      </c>
      <c r="D21" s="40">
        <f>+C21-C16</f>
        <v>570</v>
      </c>
      <c r="E21" s="97">
        <f>+D21*1000/5/3600</f>
        <v>31.666666666666668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2" t="s">
        <v>16</v>
      </c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3728084</v>
      </c>
      <c r="D26" s="40">
        <f>+C26-C21</f>
        <v>521</v>
      </c>
      <c r="E26" s="97">
        <f>+D26*1000/5/3600</f>
        <v>28.944444444444443</v>
      </c>
      <c r="F26" s="41" t="s">
        <v>16</v>
      </c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45523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3776106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3777770</v>
      </c>
      <c r="D16" s="40">
        <f>+C16-C8</f>
        <v>1664</v>
      </c>
      <c r="E16" s="97">
        <f>+D16*1000/14/3600</f>
        <v>33.015873015873012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3778354</v>
      </c>
      <c r="D21" s="40">
        <f>+C21-C16</f>
        <v>584</v>
      </c>
      <c r="E21" s="97">
        <f>+D21*1000/5/3600</f>
        <v>32.444444444444443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3778959</v>
      </c>
      <c r="D26" s="40">
        <f>+C26-C21</f>
        <v>605</v>
      </c>
      <c r="E26" s="97">
        <f>+D26*1000/5/3600</f>
        <v>33.611111111111114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45524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3778959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3780635</v>
      </c>
      <c r="D16" s="40">
        <f>+C16-C8</f>
        <v>1676</v>
      </c>
      <c r="E16" s="97">
        <f>+D16*1000/14/3600</f>
        <v>33.253968253968253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3781248</v>
      </c>
      <c r="D21" s="40">
        <f>+C21-C16</f>
        <v>613</v>
      </c>
      <c r="E21" s="97">
        <f>+D21*1000/5/3600</f>
        <v>34.055555555555557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3781832</v>
      </c>
      <c r="D26" s="40">
        <f>+C26-C21</f>
        <v>584</v>
      </c>
      <c r="E26" s="97">
        <f>+D26*1000/5/3600</f>
        <v>32.444444444444443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45525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3781832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3783526</v>
      </c>
      <c r="D16" s="40">
        <f>+C16-C8</f>
        <v>1694</v>
      </c>
      <c r="E16" s="97">
        <f>+D16*1000/14/3600</f>
        <v>33.611111111111114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3784139</v>
      </c>
      <c r="D21" s="40">
        <f>+C21-C16</f>
        <v>613</v>
      </c>
      <c r="E21" s="97">
        <f>+D21*1000/5/3600</f>
        <v>34.055555555555557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3784705</v>
      </c>
      <c r="D26" s="40">
        <f>+C26-C21</f>
        <v>566</v>
      </c>
      <c r="E26" s="97">
        <f>+D26*1000/5/3600</f>
        <v>31.444444444444443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45526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3784705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3786403</v>
      </c>
      <c r="D16" s="40">
        <f>+C16-C8</f>
        <v>1698</v>
      </c>
      <c r="E16" s="97">
        <f>+D16*1000/14/3600</f>
        <v>33.69047619047619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3787014</v>
      </c>
      <c r="D21" s="40">
        <f>+C21-C16</f>
        <v>611</v>
      </c>
      <c r="E21" s="97">
        <f>+D21*1000/5/3600</f>
        <v>33.944444444444443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3787594</v>
      </c>
      <c r="D26" s="40">
        <f>+C26-C21</f>
        <v>580</v>
      </c>
      <c r="E26" s="97">
        <f>+D26*1000/5/3600</f>
        <v>32.222222222222221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45527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3787594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3789289</v>
      </c>
      <c r="D16" s="40">
        <f>+C16-C8</f>
        <v>1695</v>
      </c>
      <c r="E16" s="97">
        <f>+D16*1000/14/3600</f>
        <v>33.63095238095238</v>
      </c>
      <c r="F16" s="45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3789893</v>
      </c>
      <c r="D21" s="40">
        <f>+C21-C16</f>
        <v>604</v>
      </c>
      <c r="E21" s="97">
        <f>+D21*1000/5/3600</f>
        <v>33.555555555555557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3790493</v>
      </c>
      <c r="D26" s="40">
        <f>+C26-C21</f>
        <v>600</v>
      </c>
      <c r="E26" s="97">
        <f>+D26*1000/5/3600</f>
        <v>33.333333333333336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45528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3790493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3792194</v>
      </c>
      <c r="D16" s="40">
        <f>+C16-C8</f>
        <v>1701</v>
      </c>
      <c r="E16" s="97">
        <f>+D16*1000/14/3600</f>
        <v>33.75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3792787</v>
      </c>
      <c r="D21" s="40">
        <f>+C21-C16</f>
        <v>593</v>
      </c>
      <c r="E21" s="97">
        <f>+D21*1000/5/3600</f>
        <v>32.944444444444443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3793374</v>
      </c>
      <c r="D26" s="40">
        <f>+C26-C21</f>
        <v>587</v>
      </c>
      <c r="E26" s="97">
        <f>+D26*1000/5/3600</f>
        <v>32.611111111111114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3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45529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3793374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3795057</v>
      </c>
      <c r="D16" s="40">
        <f>+C16-C8</f>
        <v>1683</v>
      </c>
      <c r="E16" s="97">
        <f>+D16*1000/14/3600</f>
        <v>33.392857142857139</v>
      </c>
      <c r="F16" s="41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3795678</v>
      </c>
      <c r="D21" s="40">
        <f>+C21-C16</f>
        <v>621</v>
      </c>
      <c r="E21" s="97">
        <f>+D21*1000/5/3600</f>
        <v>34.5</v>
      </c>
      <c r="F21" s="41"/>
      <c r="G21" s="145" t="s">
        <v>16</v>
      </c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3796239</v>
      </c>
      <c r="D26" s="40">
        <f>+C26-C21</f>
        <v>561</v>
      </c>
      <c r="E26" s="97">
        <f>+D26*1000/5/3600</f>
        <v>31.166666666666668</v>
      </c>
      <c r="F26" s="41"/>
      <c r="G26" s="145" t="s">
        <v>16</v>
      </c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45530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3796239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3797927</v>
      </c>
      <c r="D16" s="40">
        <f>+C16-C8</f>
        <v>1688</v>
      </c>
      <c r="E16" s="97">
        <f>+D16*1000/14/3600</f>
        <v>33.492063492063494</v>
      </c>
      <c r="F16" s="45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3798538</v>
      </c>
      <c r="D21" s="40">
        <f>+C21-C16</f>
        <v>611</v>
      </c>
      <c r="E21" s="97">
        <f>+D21*1000/5/3600</f>
        <v>33.944444444444443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3799115</v>
      </c>
      <c r="D26" s="40">
        <f>+C26-C21</f>
        <v>577</v>
      </c>
      <c r="E26" s="97">
        <f>+D26*1000/5/3600</f>
        <v>32.055555555555557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1" zoomScale="90" zoomScaleNormal="90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45531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6">
        <f>+'Día 26'!C26</f>
        <v>3799115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3800803</v>
      </c>
      <c r="D16" s="40">
        <f>+C16-C8</f>
        <v>1688</v>
      </c>
      <c r="E16" s="97">
        <f>+D16*1000/14/3600</f>
        <v>33.492063492063494</v>
      </c>
      <c r="F16" s="45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f t="shared" si="1"/>
        <v>0</v>
      </c>
      <c r="F17" s="101"/>
      <c r="G17" s="151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1"/>
      <c r="G18" s="151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1"/>
      <c r="G19" s="151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3801350</v>
      </c>
      <c r="D21" s="40">
        <f>+C21-C16</f>
        <v>547</v>
      </c>
      <c r="E21" s="97">
        <f>+D21*1000/5/3600</f>
        <v>30.388888888888889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3801962</v>
      </c>
      <c r="D26" s="40">
        <f>+C26-C21</f>
        <v>612</v>
      </c>
      <c r="E26" s="97">
        <f>+D26*1000/5/3600</f>
        <v>34</v>
      </c>
      <c r="F26" s="45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90" zoomScaleNormal="90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45532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3801962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9">
        <v>3803586</v>
      </c>
      <c r="D16" s="40">
        <f>+C16-C8</f>
        <v>1624</v>
      </c>
      <c r="E16" s="97">
        <f>+D16*1000/14/3600</f>
        <v>32.222222222222221</v>
      </c>
      <c r="F16" s="45"/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3804178</v>
      </c>
      <c r="D21" s="40">
        <f>+C21-C16</f>
        <v>592</v>
      </c>
      <c r="E21" s="97">
        <f>+D21*1000/5/3600</f>
        <v>32.888888888888886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3804773</v>
      </c>
      <c r="D26" s="40">
        <f>+C26-C21</f>
        <v>595</v>
      </c>
      <c r="E26" s="97">
        <f>+D26*1000/5/3600</f>
        <v>33.055555555555557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45506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3728084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 t="s">
        <v>16</v>
      </c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3729596</v>
      </c>
      <c r="D16" s="40">
        <f>+C16-C8</f>
        <v>1512</v>
      </c>
      <c r="E16" s="97">
        <f>+D16*1000/14/3600</f>
        <v>30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7"/>
      <c r="H20" s="14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3730139</v>
      </c>
      <c r="D21" s="40">
        <f>+C21-C16</f>
        <v>543</v>
      </c>
      <c r="E21" s="98">
        <f>+D21*1000/5/3600</f>
        <v>30.166666666666668</v>
      </c>
      <c r="F21" s="41"/>
      <c r="G21" s="149"/>
      <c r="H21" s="15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3730674</v>
      </c>
      <c r="D26" s="40">
        <f>+C26-C21</f>
        <v>535</v>
      </c>
      <c r="E26" s="97">
        <f>+D26*1000/5/3600</f>
        <v>29.722222222222221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5" zoomScaleNormal="85" zoomScalePageLayoutView="70" workbookViewId="0">
      <selection activeCell="F18" sqref="F1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45533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5">
        <f>+'Día 28'!C26</f>
        <v>3804773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9">
        <v>3806441</v>
      </c>
      <c r="D16" s="40">
        <f>+C16-C8</f>
        <v>1668</v>
      </c>
      <c r="E16" s="104">
        <f>+D16*1000/14/3600</f>
        <v>33.095238095238095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10">
        <v>3807051</v>
      </c>
      <c r="D21" s="40">
        <f>+C21-C16</f>
        <v>610</v>
      </c>
      <c r="E21" s="104">
        <f>+D21*1000/5/3600</f>
        <v>33.888888888888886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10">
        <v>3807676</v>
      </c>
      <c r="D26" s="40">
        <f>+C26-C21</f>
        <v>625</v>
      </c>
      <c r="E26" s="104">
        <f>+D26*1000/5/3600</f>
        <v>34.722222222222221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45534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10">
        <f>+'Día 29'!C26</f>
        <v>3807676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3809331</v>
      </c>
      <c r="D16" s="40">
        <f>+C16-C8</f>
        <v>1655</v>
      </c>
      <c r="E16" s="97">
        <f>+D16*1000/14/3600</f>
        <v>32.837301587301589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3809961</v>
      </c>
      <c r="D21" s="40">
        <f>+C21-C16</f>
        <v>630</v>
      </c>
      <c r="E21" s="97">
        <f>+D21*1000/5/3600</f>
        <v>35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8">
        <v>3810574</v>
      </c>
      <c r="D26" s="40">
        <f>+C26-C21</f>
        <v>613</v>
      </c>
      <c r="E26" s="97">
        <f>+D26*1000/5/3600</f>
        <v>34.055555555555557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45535</v>
      </c>
      <c r="C7" s="107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30'!C26</f>
        <v>3810574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3812092</v>
      </c>
      <c r="D16" s="40">
        <f>+C16-C8</f>
        <v>1518</v>
      </c>
      <c r="E16" s="97">
        <f>+D16*1000/14/3600</f>
        <v>30.11904761904762</v>
      </c>
      <c r="F16" s="45" t="s">
        <v>16</v>
      </c>
      <c r="G16" s="145" t="s">
        <v>16</v>
      </c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3812639</v>
      </c>
      <c r="D21" s="40">
        <f>+C21-C16</f>
        <v>547</v>
      </c>
      <c r="E21" s="97">
        <f>+D21*1000/5/3600</f>
        <v>30.388888888888889</v>
      </c>
      <c r="F21" s="45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3813187</v>
      </c>
      <c r="D26" s="40">
        <f>+C26-C21</f>
        <v>548</v>
      </c>
      <c r="E26" s="97">
        <f>+D26*1000/5/3600</f>
        <v>30.444444444444443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45507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3730674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3732200</v>
      </c>
      <c r="D16" s="40">
        <f>+C16-C8</f>
        <v>1526</v>
      </c>
      <c r="E16" s="97">
        <f>+D16*1000/14/3600</f>
        <v>30.277777777777779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3732786</v>
      </c>
      <c r="D21" s="40">
        <f>+C21-C16</f>
        <v>586</v>
      </c>
      <c r="E21" s="97">
        <f>+D21*1000/5/3600</f>
        <v>32.555555555555557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3733362</v>
      </c>
      <c r="D26" s="40">
        <f>+C26-C21</f>
        <v>576</v>
      </c>
      <c r="E26" s="97">
        <f>+D26*1000/5/3600</f>
        <v>32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45508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3733362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3735008</v>
      </c>
      <c r="D16" s="40">
        <f>+C16-C8</f>
        <v>1646</v>
      </c>
      <c r="E16" s="97">
        <f>+D16*1000/14/3600</f>
        <v>32.658730158730158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3735597</v>
      </c>
      <c r="D21" s="40">
        <f>+C21-C16</f>
        <v>589</v>
      </c>
      <c r="E21" s="97">
        <f>+D21*1000/5/3600</f>
        <v>32.722222222222221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3736196</v>
      </c>
      <c r="D26" s="40">
        <f>+C26-C21</f>
        <v>599</v>
      </c>
      <c r="E26" s="97">
        <f>+D26*1000/5/3600</f>
        <v>33.277777777777779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0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45509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3736196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3737865</v>
      </c>
      <c r="D16" s="40">
        <f>+C16-C8</f>
        <v>1669</v>
      </c>
      <c r="E16" s="97">
        <f>+D16*1000/14/3600</f>
        <v>33.115079365079367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3738463</v>
      </c>
      <c r="D21" s="40">
        <f>+C21-C16</f>
        <v>598</v>
      </c>
      <c r="E21" s="97">
        <f>+D21*1000/5/3600</f>
        <v>33.222222222222221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3739077</v>
      </c>
      <c r="D26" s="40">
        <f>+C26-C21</f>
        <v>614</v>
      </c>
      <c r="E26" s="97">
        <f>+D26*1000/5/3600</f>
        <v>34.111111111111114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0" zoomScale="85" zoomScaleNormal="85" zoomScalePageLayoutView="70" workbookViewId="0">
      <selection activeCell="D23" sqref="D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45510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3739077</v>
      </c>
      <c r="D8" s="28" t="s">
        <v>16</v>
      </c>
      <c r="E8" s="28"/>
      <c r="F8" s="8"/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3740750</v>
      </c>
      <c r="D16" s="40">
        <f>+C16-C8</f>
        <v>1673</v>
      </c>
      <c r="E16" s="97">
        <f>+D16*1000/14/3600</f>
        <v>33.194444444444443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3741347</v>
      </c>
      <c r="D21" s="40">
        <f>+C21-C16</f>
        <v>597</v>
      </c>
      <c r="E21" s="97">
        <f>+D21*1000/5/3600</f>
        <v>33.166666666666664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3741945</v>
      </c>
      <c r="D26" s="40">
        <f>+C26-C21</f>
        <v>598</v>
      </c>
      <c r="E26" s="97">
        <f>+D26*1000/5/3600</f>
        <v>33.222222222222221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7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45511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3741945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3743631</v>
      </c>
      <c r="D16" s="40">
        <f>+C16-C8</f>
        <v>1686</v>
      </c>
      <c r="E16" s="97">
        <f>+D16*1000/14/3600</f>
        <v>33.452380952380956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3744234</v>
      </c>
      <c r="D21" s="40">
        <f>+C21-C16</f>
        <v>603</v>
      </c>
      <c r="E21" s="97">
        <f>+D21*1000/5/3600</f>
        <v>33.5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3744843</v>
      </c>
      <c r="D26" s="40">
        <f>+C26-C21</f>
        <v>609</v>
      </c>
      <c r="E26" s="97">
        <f>+D26*1000/5/3600</f>
        <v>33.833333333333336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8"/>
      <c r="C2" s="129"/>
      <c r="D2" s="136" t="s">
        <v>25</v>
      </c>
      <c r="E2" s="137"/>
      <c r="F2" s="137"/>
      <c r="G2" s="137"/>
      <c r="H2" s="13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0"/>
      <c r="C3" s="131"/>
      <c r="D3" s="139"/>
      <c r="E3" s="140"/>
      <c r="F3" s="140"/>
      <c r="G3" s="140"/>
      <c r="H3" s="14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2" t="s">
        <v>26</v>
      </c>
      <c r="E5" s="143"/>
      <c r="F5" s="143"/>
      <c r="G5" s="143"/>
      <c r="H5" s="14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45512</v>
      </c>
      <c r="C7" s="22" t="s">
        <v>27</v>
      </c>
      <c r="D7" s="23" t="s">
        <v>28</v>
      </c>
      <c r="E7" s="24" t="s">
        <v>15</v>
      </c>
      <c r="F7" s="25" t="s">
        <v>29</v>
      </c>
      <c r="G7" s="124" t="s">
        <v>30</v>
      </c>
      <c r="H7" s="125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3744843</v>
      </c>
      <c r="D8" s="28" t="s">
        <v>16</v>
      </c>
      <c r="E8" s="28"/>
      <c r="F8" s="8" t="s">
        <v>16</v>
      </c>
      <c r="G8" s="126"/>
      <c r="H8" s="127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2"/>
      <c r="H9" s="133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2"/>
      <c r="H10" s="13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2"/>
      <c r="H11" s="133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2"/>
      <c r="H12" s="13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2"/>
      <c r="H13" s="13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2"/>
      <c r="H14" s="13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2"/>
      <c r="H15" s="13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3746507</v>
      </c>
      <c r="D16" s="40">
        <f>+C16-C8</f>
        <v>1664</v>
      </c>
      <c r="E16" s="97">
        <f>+D16*1000/14/3600</f>
        <v>33.015873015873012</v>
      </c>
      <c r="F16" s="41"/>
      <c r="G16" s="145"/>
      <c r="H16" s="14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2"/>
      <c r="H17" s="13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2"/>
      <c r="H18" s="13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2"/>
      <c r="H19" s="13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2"/>
      <c r="H20" s="13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3747117</v>
      </c>
      <c r="D21" s="40">
        <f>+C21-C16</f>
        <v>610</v>
      </c>
      <c r="E21" s="97">
        <f>+D21*1000/5/3600</f>
        <v>33.888888888888886</v>
      </c>
      <c r="F21" s="41"/>
      <c r="G21" s="145"/>
      <c r="H21" s="14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2"/>
      <c r="H22" s="13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2"/>
      <c r="H23" s="13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2"/>
      <c r="H24" s="13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2"/>
      <c r="H25" s="13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3747727</v>
      </c>
      <c r="D26" s="40">
        <f>+C26-C21</f>
        <v>610</v>
      </c>
      <c r="E26" s="97">
        <f>+D26*1000/5/3600</f>
        <v>33.888888888888886</v>
      </c>
      <c r="F26" s="41"/>
      <c r="G26" s="145"/>
      <c r="H26" s="14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2"/>
      <c r="H27" s="13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2"/>
      <c r="H28" s="13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2"/>
      <c r="H29" s="13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2"/>
      <c r="H30" s="13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2"/>
      <c r="H31" s="13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4"/>
      <c r="H32" s="13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6F48EF45-9290-4D68-9832-92454AE0E234}"/>
</file>

<file path=customXml/itemProps2.xml><?xml version="1.0" encoding="utf-8"?>
<ds:datastoreItem xmlns:ds="http://schemas.openxmlformats.org/officeDocument/2006/customXml" ds:itemID="{6E78EAEA-B758-42FA-BFA2-C2E3DAAFF11A}"/>
</file>

<file path=customXml/itemProps3.xml><?xml version="1.0" encoding="utf-8"?>
<ds:datastoreItem xmlns:ds="http://schemas.openxmlformats.org/officeDocument/2006/customXml" ds:itemID="{B22C617F-8F0E-4E6A-9E06-342A2E6C80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2024-09-23T20:44:09Z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