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22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drawings/drawing23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20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2.xml" ContentType="application/vnd.openxmlformats-officedocument.drawing+xml"/>
  <Override PartName="/xl/drawings/drawing14.xml" ContentType="application/vnd.openxmlformats-officedocument.drawing+xml"/>
  <Override PartName="/xl/drawings/drawing10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drawings/drawing19.xml" ContentType="application/vnd.openxmlformats-officedocument.drawing+xml"/>
  <Override PartName="/xl/drawings/drawing15.xml" ContentType="application/vnd.openxmlformats-officedocument.drawing+xml"/>
  <Override PartName="/xl/drawings/drawing8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5 Feb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40" l="1"/>
  <c r="Q44" i="40"/>
  <c r="Q41" i="40"/>
  <c r="P41" i="40"/>
  <c r="L37" i="40"/>
  <c r="L36" i="40"/>
  <c r="L30" i="40"/>
  <c r="L24" i="40"/>
  <c r="L18" i="40"/>
  <c r="L13" i="40"/>
  <c r="L12" i="40"/>
  <c r="Q42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11" i="40"/>
  <c r="P11" i="40"/>
  <c r="G39" i="40"/>
  <c r="G12" i="40"/>
  <c r="H12" i="40"/>
  <c r="G13" i="40"/>
  <c r="H13" i="40"/>
  <c r="H40" i="40" s="1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H39" i="40"/>
  <c r="H11" i="40"/>
  <c r="G11" i="40"/>
  <c r="G40" i="40"/>
  <c r="P42" i="40" l="1"/>
  <c r="E17" i="33" l="1"/>
  <c r="F37" i="40" l="1"/>
  <c r="F38" i="40"/>
  <c r="F39" i="40"/>
  <c r="C8" i="41" l="1"/>
  <c r="C8" i="34"/>
  <c r="C8" i="33"/>
  <c r="D16" i="33" s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1"/>
  <c r="E16" i="41" s="1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L31" i="40" l="1"/>
  <c r="L25" i="40"/>
  <c r="L19" i="40"/>
</calcChain>
</file>

<file path=xl/sharedStrings.xml><?xml version="1.0" encoding="utf-8"?>
<sst xmlns="http://schemas.openxmlformats.org/spreadsheetml/2006/main" count="699" uniqueCount="62">
  <si>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</si>
  <si>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</si>
  <si>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</si>
  <si>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</si>
  <si>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</si>
  <si>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</si>
  <si>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</si>
  <si>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</si>
  <si>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</si>
  <si>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</si>
  <si>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</si>
  <si>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</si>
  <si>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</si>
  <si>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</si>
  <si>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</si>
  <si>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</si>
  <si>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</si>
  <si>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</si>
  <si>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</si>
  <si>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</si>
  <si>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</si>
  <si>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</si>
  <si>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</si>
  <si>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</si>
  <si>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</si>
  <si>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</si>
  <si>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</si>
  <si>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</si>
  <si>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</si>
  <si>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</si>
  <si>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</si>
  <si>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</si>
  <si>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</si>
  <si>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 1 al 4 de Febrero</t>
  </si>
  <si>
    <t>Aporte  5 al 11 de Febrero</t>
  </si>
  <si>
    <t>Aporte 12 al 18 de Febrero</t>
  </si>
  <si>
    <t>Aporte  19 al 25 de Febrero</t>
  </si>
  <si>
    <t>6 de febrero 2024</t>
  </si>
  <si>
    <t>7 de febrero 2024</t>
  </si>
  <si>
    <t>8 de febrero 2024</t>
  </si>
  <si>
    <t>9 de febrero 2024</t>
  </si>
  <si>
    <t>10 de febrero 2024</t>
  </si>
  <si>
    <t>11 de febrero 2024</t>
  </si>
  <si>
    <t>12 de febrero 2024</t>
  </si>
  <si>
    <t>13 de febrero 2024</t>
  </si>
  <si>
    <t>14 de febrero 2024</t>
  </si>
  <si>
    <t>15 de febrero 2024</t>
  </si>
  <si>
    <t>16 de febrero 2024</t>
  </si>
  <si>
    <t>17 de febrero 2024</t>
  </si>
  <si>
    <t>18 de febrero 2024</t>
  </si>
  <si>
    <t>19  de febrero 2024</t>
  </si>
  <si>
    <t>20 de febrero 2024</t>
  </si>
  <si>
    <t>21 de febrero 2024</t>
  </si>
  <si>
    <t>22 de febrero 2024</t>
  </si>
  <si>
    <t>23 de febrero 2024</t>
  </si>
  <si>
    <t>24 de febrero 2024</t>
  </si>
  <si>
    <t>25 de febrero 2024</t>
  </si>
  <si>
    <t>26  de febrero 2024</t>
  </si>
  <si>
    <t>27 de febrero 2024</t>
  </si>
  <si>
    <t>28 de febrero 2024</t>
  </si>
  <si>
    <t>29 de febrero 2024</t>
  </si>
  <si>
    <t>Aporte 26 al 29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</si>
</sst>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29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topLeftCell="A34" zoomScale="90" zoomScaleNormal="90" workbookViewId="0">
      <selection activeCell="K50" sqref="K50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2" t="s">
        <v>4</v>
      </c>
      <c r="D8" s="112" t="s">
        <v>5</v>
      </c>
      <c r="E8" s="46" t="s">
        <v>6</v>
      </c>
      <c r="F8" s="112" t="s">
        <v>7</v>
      </c>
      <c r="G8" s="116" t="s">
        <v>8</v>
      </c>
      <c r="H8" s="117"/>
      <c r="I8" s="1"/>
      <c r="J8" s="1"/>
      <c r="K8" s="60" t="s">
        <v>9</v>
      </c>
      <c r="L8" s="64"/>
      <c r="M8" s="64"/>
      <c r="N8" s="64"/>
      <c r="O8" s="114" t="s">
        <v>10</v>
      </c>
      <c r="P8" s="112" t="s">
        <v>11</v>
      </c>
      <c r="Q8" s="114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3"/>
      <c r="D9" s="113"/>
      <c r="E9" s="84" t="s">
        <v>13</v>
      </c>
      <c r="F9" s="113"/>
      <c r="G9" s="118"/>
      <c r="H9" s="119"/>
      <c r="I9" s="1"/>
      <c r="J9" s="1"/>
      <c r="K9" s="1"/>
      <c r="L9" s="64"/>
      <c r="M9" s="64"/>
      <c r="N9" s="64"/>
      <c r="O9" s="115"/>
      <c r="P9" s="113"/>
      <c r="Q9" s="115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45322</v>
      </c>
      <c r="E10" s="82">
        <v>0.33333333333333331</v>
      </c>
      <c r="F10" s="83">
        <v>3220890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45323</v>
      </c>
      <c r="E11" s="61">
        <v>0.33333333333333331</v>
      </c>
      <c r="F11" s="49">
        <f>'Día 1'!C16</f>
        <v>3223613</v>
      </c>
      <c r="G11" s="49">
        <f>F11-F10</f>
        <v>2723</v>
      </c>
      <c r="H11" s="50">
        <f>G11*1000/24/60/60</f>
        <v>31.516203703703702</v>
      </c>
      <c r="I11" s="1"/>
      <c r="J11" s="1"/>
      <c r="K11" s="122" t="s">
        <v>33</v>
      </c>
      <c r="L11" s="123"/>
      <c r="M11" s="124"/>
      <c r="O11" s="49">
        <v>30</v>
      </c>
      <c r="P11" s="49">
        <f>O11*60*60*24/1000</f>
        <v>2592</v>
      </c>
      <c r="Q11" s="49">
        <f>G11</f>
        <v>2723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45324</v>
      </c>
      <c r="E12" s="61">
        <v>0.33333333333333331</v>
      </c>
      <c r="F12" s="49">
        <f>'Día 2'!C16</f>
        <v>3226293</v>
      </c>
      <c r="G12" s="49">
        <f t="shared" ref="G12:G38" si="0">F12-F11</f>
        <v>2680</v>
      </c>
      <c r="H12" s="50">
        <f t="shared" ref="H12:H39" si="1">G12*1000/24/60/60</f>
        <v>31.018518518518519</v>
      </c>
      <c r="I12" s="1"/>
      <c r="K12" s="62"/>
      <c r="L12" s="68">
        <f>SUM(G11:G14)</f>
        <v>10824</v>
      </c>
      <c r="M12" s="70" t="s">
        <v>14</v>
      </c>
      <c r="N12" s="67"/>
      <c r="O12" s="49">
        <v>30</v>
      </c>
      <c r="P12" s="49">
        <f t="shared" ref="P12:P39" si="2">O12*60*60*24/1000</f>
        <v>2592</v>
      </c>
      <c r="Q12" s="49">
        <f t="shared" ref="Q12:Q39" si="3">G12</f>
        <v>2680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45325</v>
      </c>
      <c r="E13" s="61">
        <v>0.33333333333333331</v>
      </c>
      <c r="F13" s="49">
        <f>'Día 3'!C16</f>
        <v>3229001</v>
      </c>
      <c r="G13" s="49">
        <f t="shared" si="0"/>
        <v>2708</v>
      </c>
      <c r="H13" s="50">
        <f t="shared" si="1"/>
        <v>31.342592592592592</v>
      </c>
      <c r="I13" s="1"/>
      <c r="J13" s="1"/>
      <c r="K13" s="62"/>
      <c r="L13" s="73">
        <f>L12*1000/4/24/60/60</f>
        <v>31.319444444444446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2708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45326</v>
      </c>
      <c r="E14" s="61">
        <v>0.33333333333333331</v>
      </c>
      <c r="F14" s="49">
        <f>'Día 4'!C16</f>
        <v>3231714</v>
      </c>
      <c r="G14" s="49">
        <f t="shared" si="0"/>
        <v>2713</v>
      </c>
      <c r="H14" s="50">
        <f t="shared" si="1"/>
        <v>31.400462962962965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2713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45327</v>
      </c>
      <c r="E15" s="61">
        <v>0.33333333333333331</v>
      </c>
      <c r="F15" s="49">
        <f>'Día 5'!C16</f>
        <v>3234423</v>
      </c>
      <c r="G15" s="49">
        <f t="shared" si="0"/>
        <v>2709</v>
      </c>
      <c r="H15" s="50">
        <f t="shared" si="1"/>
        <v>31.354166666666668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2709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45328</v>
      </c>
      <c r="E16" s="61">
        <v>0.33333333333333331</v>
      </c>
      <c r="F16" s="49">
        <f>'DÍa 6'!C16</f>
        <v>3237139</v>
      </c>
      <c r="G16" s="49">
        <f t="shared" si="0"/>
        <v>2716</v>
      </c>
      <c r="H16" s="50">
        <f t="shared" si="1"/>
        <v>31.435185185185183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2716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45329</v>
      </c>
      <c r="E17" s="61">
        <v>0.33333333333333331</v>
      </c>
      <c r="F17" s="49">
        <f>'Día 7'!C16</f>
        <v>3239825</v>
      </c>
      <c r="G17" s="49">
        <f t="shared" si="0"/>
        <v>2686</v>
      </c>
      <c r="H17" s="50">
        <f t="shared" si="1"/>
        <v>31.087962962962965</v>
      </c>
      <c r="I17" s="1"/>
      <c r="J17" s="1"/>
      <c r="K17" s="122" t="s">
        <v>34</v>
      </c>
      <c r="L17" s="123"/>
      <c r="M17" s="124"/>
      <c r="N17" s="67"/>
      <c r="O17" s="49">
        <v>30</v>
      </c>
      <c r="P17" s="49">
        <f t="shared" si="2"/>
        <v>2592</v>
      </c>
      <c r="Q17" s="49">
        <f t="shared" si="3"/>
        <v>2686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45330</v>
      </c>
      <c r="E18" s="61">
        <v>0.33333333333333331</v>
      </c>
      <c r="F18" s="49">
        <f>'Día 8'!C16</f>
        <v>3242577</v>
      </c>
      <c r="G18" s="49">
        <f t="shared" si="0"/>
        <v>2752</v>
      </c>
      <c r="H18" s="50">
        <f t="shared" si="1"/>
        <v>31.851851851851851</v>
      </c>
      <c r="I18" s="1"/>
      <c r="K18" s="62"/>
      <c r="L18" s="68">
        <f>SUM(G15:G21)</f>
        <v>19322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2752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45331</v>
      </c>
      <c r="E19" s="61">
        <v>0.33333333333333331</v>
      </c>
      <c r="F19" s="49">
        <f>'Día 9'!C16</f>
        <v>3245368</v>
      </c>
      <c r="G19" s="49">
        <f t="shared" si="0"/>
        <v>2791</v>
      </c>
      <c r="H19" s="50">
        <f t="shared" si="1"/>
        <v>32.30324074074074</v>
      </c>
      <c r="I19" s="1"/>
      <c r="J19" s="1"/>
      <c r="K19" s="62"/>
      <c r="L19" s="73">
        <f>L18*1000/7/24/60/60</f>
        <v>31.947751322751319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2791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45332</v>
      </c>
      <c r="E20" s="61">
        <v>0.33333333333333331</v>
      </c>
      <c r="F20" s="49">
        <f>'Día 10'!C16</f>
        <v>3248170</v>
      </c>
      <c r="G20" s="49">
        <f t="shared" si="0"/>
        <v>2802</v>
      </c>
      <c r="H20" s="50">
        <f t="shared" si="1"/>
        <v>32.430555555555557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2802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45333</v>
      </c>
      <c r="E21" s="61">
        <v>0.33333333333333331</v>
      </c>
      <c r="F21" s="49">
        <f>'Día 11'!C16</f>
        <v>3251036</v>
      </c>
      <c r="G21" s="49">
        <f t="shared" si="0"/>
        <v>2866</v>
      </c>
      <c r="H21" s="50">
        <f t="shared" si="1"/>
        <v>33.171296296296298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2866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45334</v>
      </c>
      <c r="E22" s="61">
        <v>0.33333333333333331</v>
      </c>
      <c r="F22" s="49">
        <f>'Día 12'!C16</f>
        <v>3253905</v>
      </c>
      <c r="G22" s="49">
        <f t="shared" si="0"/>
        <v>2869</v>
      </c>
      <c r="H22" s="50">
        <f t="shared" si="1"/>
        <v>33.206018518518519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2869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45335</v>
      </c>
      <c r="E23" s="61">
        <v>0.33333333333333331</v>
      </c>
      <c r="F23" s="49">
        <f>'Día 13'!C16</f>
        <v>3256753</v>
      </c>
      <c r="G23" s="49">
        <f t="shared" si="0"/>
        <v>2848</v>
      </c>
      <c r="H23" s="50">
        <f t="shared" si="1"/>
        <v>32.962962962962962</v>
      </c>
      <c r="I23" s="1"/>
      <c r="J23" s="1"/>
      <c r="K23" s="122" t="s">
        <v>35</v>
      </c>
      <c r="L23" s="123"/>
      <c r="M23" s="124"/>
      <c r="N23" s="67"/>
      <c r="O23" s="49">
        <v>30</v>
      </c>
      <c r="P23" s="49">
        <f t="shared" si="2"/>
        <v>2592</v>
      </c>
      <c r="Q23" s="49">
        <f t="shared" si="3"/>
        <v>2848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45336</v>
      </c>
      <c r="E24" s="61">
        <v>0.33333333333333331</v>
      </c>
      <c r="F24" s="49">
        <f>'Día 14'!C16</f>
        <v>3259610</v>
      </c>
      <c r="G24" s="49">
        <f t="shared" si="0"/>
        <v>2857</v>
      </c>
      <c r="H24" s="50">
        <f t="shared" si="1"/>
        <v>33.067129629629633</v>
      </c>
      <c r="I24" s="1"/>
      <c r="K24" s="62"/>
      <c r="L24" s="68">
        <f>SUM(G22:G28)</f>
        <v>19848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2857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45337</v>
      </c>
      <c r="E25" s="61">
        <v>0.33333333333333331</v>
      </c>
      <c r="F25" s="49">
        <f>'Día 15'!C16</f>
        <v>3262461</v>
      </c>
      <c r="G25" s="49">
        <f t="shared" si="0"/>
        <v>2851</v>
      </c>
      <c r="H25" s="50">
        <f t="shared" si="1"/>
        <v>32.997685185185183</v>
      </c>
      <c r="I25" s="1"/>
      <c r="J25" s="1"/>
      <c r="K25" s="62"/>
      <c r="L25" s="73">
        <f>L24*1000/7/24/60/60</f>
        <v>32.817460317460316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2851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45338</v>
      </c>
      <c r="E26" s="61">
        <v>0.33333333333333331</v>
      </c>
      <c r="F26" s="49">
        <f>'Día 16'!C16</f>
        <v>3265298</v>
      </c>
      <c r="G26" s="49">
        <f t="shared" si="0"/>
        <v>2837</v>
      </c>
      <c r="H26" s="50">
        <f t="shared" si="1"/>
        <v>32.835648148148145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2837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45339</v>
      </c>
      <c r="E27" s="61">
        <v>0.33333333333333331</v>
      </c>
      <c r="F27" s="49">
        <f>'Día 17'!C16</f>
        <v>3268102</v>
      </c>
      <c r="G27" s="49">
        <f t="shared" si="0"/>
        <v>2804</v>
      </c>
      <c r="H27" s="50">
        <f t="shared" si="1"/>
        <v>32.453703703703702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2804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45340</v>
      </c>
      <c r="E28" s="61">
        <v>0.33333333333333331</v>
      </c>
      <c r="F28" s="49">
        <f>'Día 18'!C16</f>
        <v>3270884</v>
      </c>
      <c r="G28" s="49">
        <f t="shared" si="0"/>
        <v>2782</v>
      </c>
      <c r="H28" s="50">
        <f t="shared" si="1"/>
        <v>32.199074074074076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2782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45341</v>
      </c>
      <c r="E29" s="61">
        <v>0.33333333333333331</v>
      </c>
      <c r="F29" s="49">
        <f>'Día 19'!C16</f>
        <v>3273659</v>
      </c>
      <c r="G29" s="49">
        <f t="shared" si="0"/>
        <v>2775</v>
      </c>
      <c r="H29" s="50">
        <f t="shared" si="1"/>
        <v>32.118055555555557</v>
      </c>
      <c r="I29" s="1"/>
      <c r="J29" s="1"/>
      <c r="K29" s="122" t="s">
        <v>36</v>
      </c>
      <c r="L29" s="123"/>
      <c r="M29" s="124"/>
      <c r="N29" s="67"/>
      <c r="O29" s="49">
        <v>30</v>
      </c>
      <c r="P29" s="49">
        <f t="shared" si="2"/>
        <v>2592</v>
      </c>
      <c r="Q29" s="49">
        <f t="shared" si="3"/>
        <v>2775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45342</v>
      </c>
      <c r="E30" s="61">
        <v>0.33333333333333331</v>
      </c>
      <c r="F30" s="49">
        <f>'Día 20'!C16</f>
        <v>3276402</v>
      </c>
      <c r="G30" s="49">
        <f t="shared" si="0"/>
        <v>2743</v>
      </c>
      <c r="H30" s="50">
        <f t="shared" si="1"/>
        <v>31.747685185185183</v>
      </c>
      <c r="I30" s="1"/>
      <c r="K30" s="62"/>
      <c r="L30" s="68">
        <f>SUM(G29:G35)</f>
        <v>19095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2743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45343</v>
      </c>
      <c r="E31" s="61">
        <v>0.33333333333333331</v>
      </c>
      <c r="F31" s="49">
        <f>'Día 21'!C16</f>
        <v>3279132</v>
      </c>
      <c r="G31" s="49">
        <f t="shared" si="0"/>
        <v>2730</v>
      </c>
      <c r="H31" s="50">
        <f t="shared" si="1"/>
        <v>31.597222222222221</v>
      </c>
      <c r="I31" s="1"/>
      <c r="J31" s="1"/>
      <c r="K31" s="62"/>
      <c r="L31" s="73">
        <f>L30*1000/7/24/60/60</f>
        <v>31.572420634920629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2730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45344</v>
      </c>
      <c r="E32" s="61">
        <v>0.33333333333333331</v>
      </c>
      <c r="F32" s="49">
        <f>'Día 22'!C16</f>
        <v>3281849</v>
      </c>
      <c r="G32" s="49">
        <f t="shared" si="0"/>
        <v>2717</v>
      </c>
      <c r="H32" s="50">
        <f t="shared" si="1"/>
        <v>31.446759259259256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2717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45345</v>
      </c>
      <c r="E33" s="61">
        <v>0.33333333333333331</v>
      </c>
      <c r="F33" s="49">
        <f>'Día 23'!C16</f>
        <v>3284560</v>
      </c>
      <c r="G33" s="49">
        <f t="shared" si="0"/>
        <v>2711</v>
      </c>
      <c r="H33" s="50">
        <f t="shared" si="1"/>
        <v>31.377314814814817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2711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45346</v>
      </c>
      <c r="E34" s="61">
        <v>0.33333333333333331</v>
      </c>
      <c r="F34" s="49">
        <f>'Día 24'!C16</f>
        <v>3287272</v>
      </c>
      <c r="G34" s="49">
        <f t="shared" si="0"/>
        <v>2712</v>
      </c>
      <c r="H34" s="50">
        <f t="shared" si="1"/>
        <v>31.388888888888889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2712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45347</v>
      </c>
      <c r="E35" s="61">
        <v>0.33333333333333331</v>
      </c>
      <c r="F35" s="49">
        <f>'Día 25'!C16</f>
        <v>3289979</v>
      </c>
      <c r="G35" s="49">
        <f t="shared" si="0"/>
        <v>2707</v>
      </c>
      <c r="H35" s="50">
        <f t="shared" si="1"/>
        <v>31.331018518518519</v>
      </c>
      <c r="I35" s="1"/>
      <c r="J35" s="1"/>
      <c r="K35" s="122" t="s">
        <v>61</v>
      </c>
      <c r="L35" s="123"/>
      <c r="M35" s="124"/>
      <c r="N35" s="67"/>
      <c r="O35" s="49">
        <v>30</v>
      </c>
      <c r="P35" s="49">
        <f t="shared" si="2"/>
        <v>2592</v>
      </c>
      <c r="Q35" s="49">
        <f t="shared" si="3"/>
        <v>2707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45348</v>
      </c>
      <c r="E36" s="61">
        <v>0.33333333333333331</v>
      </c>
      <c r="F36" s="49">
        <f>'Día 26'!C16</f>
        <v>3292710</v>
      </c>
      <c r="G36" s="49">
        <f t="shared" si="0"/>
        <v>2731</v>
      </c>
      <c r="H36" s="50">
        <f t="shared" si="1"/>
        <v>31.608796296296298</v>
      </c>
      <c r="I36" s="1"/>
      <c r="K36" s="62"/>
      <c r="L36" s="68">
        <f>SUM(G36:G39)</f>
        <v>10787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2731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45349</v>
      </c>
      <c r="E37" s="61">
        <v>0.33333333333333331</v>
      </c>
      <c r="F37" s="49">
        <f>'Día 27'!C16</f>
        <v>3295314</v>
      </c>
      <c r="G37" s="49">
        <f t="shared" si="0"/>
        <v>2604</v>
      </c>
      <c r="H37" s="50">
        <f t="shared" si="1"/>
        <v>30.138888888888889</v>
      </c>
      <c r="I37" s="1"/>
      <c r="J37" s="1"/>
      <c r="K37" s="62"/>
      <c r="L37" s="73">
        <f>L36*1000/4/24/60/60</f>
        <v>31.212384259259256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2604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45350</v>
      </c>
      <c r="E38" s="61">
        <v>0.33333333333333331</v>
      </c>
      <c r="F38" s="49">
        <f>'Día 28'!C16</f>
        <v>3297976</v>
      </c>
      <c r="G38" s="49">
        <f t="shared" si="0"/>
        <v>2662</v>
      </c>
      <c r="H38" s="50">
        <f t="shared" si="1"/>
        <v>30.810185185185183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2662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45351</v>
      </c>
      <c r="E39" s="61">
        <v>0.33333333333333331</v>
      </c>
      <c r="F39" s="49">
        <f>'Día 29'!C16</f>
        <v>3300766</v>
      </c>
      <c r="G39" s="49">
        <f>F39-F38</f>
        <v>2790</v>
      </c>
      <c r="H39" s="50">
        <f t="shared" si="1"/>
        <v>32.291666666666664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2790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107"/>
      <c r="D40" s="108"/>
      <c r="E40" s="109"/>
      <c r="F40" s="110"/>
      <c r="G40" s="111">
        <f>(AVERAGE(G11:G39)-2592)/2592</f>
        <v>6.2633035334184795E-2</v>
      </c>
      <c r="H40" s="111">
        <f>(AVERAGE(H11:H39)-30)/30</f>
        <v>6.2633035334184461E-2</v>
      </c>
      <c r="I40" s="1"/>
      <c r="J40" s="1"/>
      <c r="K40" s="1"/>
      <c r="L40" s="106"/>
      <c r="M40" s="66"/>
      <c r="N40" s="67"/>
      <c r="O40" s="110"/>
      <c r="P40" s="76"/>
      <c r="Q40" s="94"/>
      <c r="R40" s="1"/>
      <c r="S40" s="1"/>
      <c r="T40" s="1"/>
      <c r="U40" s="1"/>
      <c r="V40" s="1"/>
      <c r="W40" s="1"/>
    </row>
    <row r="41" spans="1:23" ht="15" thickBot="1" x14ac:dyDescent="0.4">
      <c r="A41" s="1"/>
      <c r="B41" s="1"/>
      <c r="C41" s="51"/>
      <c r="D41" s="52"/>
      <c r="E41" s="52"/>
      <c r="F41" s="52"/>
      <c r="G41" s="52"/>
      <c r="H41" s="53"/>
      <c r="I41" s="1"/>
      <c r="J41" s="1"/>
      <c r="K41" s="1"/>
      <c r="L41" s="1"/>
      <c r="M41" s="1"/>
      <c r="N41" s="120" t="s">
        <v>17</v>
      </c>
      <c r="O41" s="77" t="s">
        <v>18</v>
      </c>
      <c r="P41" s="76">
        <f>SUM(P11:P39)</f>
        <v>75168</v>
      </c>
      <c r="Q41" s="94">
        <f>SUM(Q11:Q39)</f>
        <v>79876</v>
      </c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4"/>
      <c r="D42" s="58" t="s">
        <v>19</v>
      </c>
      <c r="E42" s="58"/>
      <c r="F42" s="58"/>
      <c r="G42" s="87">
        <f>(F39-F10)*1000/29/24/60/60</f>
        <v>31.878991060025548</v>
      </c>
      <c r="H42" s="59" t="s">
        <v>20</v>
      </c>
      <c r="I42" s="1"/>
      <c r="J42" s="1"/>
      <c r="K42" s="1"/>
      <c r="L42" s="1"/>
      <c r="M42" s="60"/>
      <c r="N42" s="121"/>
      <c r="O42" s="78" t="s">
        <v>21</v>
      </c>
      <c r="P42" s="93">
        <f>P41*1000/29/24/60/60</f>
        <v>30</v>
      </c>
      <c r="Q42" s="96">
        <f>Q41*1000/29/24/60/60</f>
        <v>31.878991060025548</v>
      </c>
      <c r="R42" s="60" t="s">
        <v>22</v>
      </c>
      <c r="S42" s="1"/>
      <c r="T42" s="1"/>
      <c r="U42" s="1"/>
      <c r="V42" s="1"/>
      <c r="W42" s="1"/>
    </row>
    <row r="43" spans="1:23" x14ac:dyDescent="0.35">
      <c r="A43" s="1"/>
      <c r="B43" s="1"/>
      <c r="C43" s="55"/>
      <c r="D43" s="56"/>
      <c r="E43" s="56"/>
      <c r="F43" s="56"/>
      <c r="G43" s="56"/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74" t="s">
        <v>23</v>
      </c>
      <c r="O44" s="75" t="s">
        <v>14</v>
      </c>
      <c r="P44" s="75"/>
      <c r="Q44" s="86">
        <f>Q41-P41</f>
        <v>4708</v>
      </c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60" t="s">
        <v>24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8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</sheetData>
  <mergeCells count="13">
    <mergeCell ref="N41:N42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6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3243692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3245368</v>
      </c>
      <c r="D16" s="40">
        <f>+C16-C8</f>
        <v>1676</v>
      </c>
      <c r="E16" s="97">
        <f>+D16*1000/14/3600</f>
        <v>33.253968253968253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3245963</v>
      </c>
      <c r="D21" s="40">
        <f>+C21-C16</f>
        <v>595</v>
      </c>
      <c r="E21" s="97">
        <f>+D21*1000/5/3600</f>
        <v>33.055555555555557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3246549</v>
      </c>
      <c r="D26" s="40">
        <f>+C26-C21</f>
        <v>586</v>
      </c>
      <c r="E26" s="97">
        <f>+D26*1000/5/3600</f>
        <v>32.555555555555557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6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3246549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3248170</v>
      </c>
      <c r="D16" s="40">
        <f>+C16-C8</f>
        <v>1621</v>
      </c>
      <c r="E16" s="97">
        <f>+D16*1000/14/3600</f>
        <v>32.162698412698411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3248774</v>
      </c>
      <c r="D21" s="40">
        <f>+C21-C16</f>
        <v>604</v>
      </c>
      <c r="E21" s="97">
        <f>+D21*1000/5/3600</f>
        <v>33.555555555555557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3249365</v>
      </c>
      <c r="D26" s="40">
        <f>+C26-C21</f>
        <v>591</v>
      </c>
      <c r="E26" s="97">
        <f>+D26*1000/5/3600</f>
        <v>32.833333333333336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E21" sqref="E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3249365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3251036</v>
      </c>
      <c r="D16" s="40">
        <f>+C16-C8</f>
        <v>1671</v>
      </c>
      <c r="E16" s="97">
        <f>+D16*1000/14/3600</f>
        <v>33.154761904761905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3251627</v>
      </c>
      <c r="D21" s="40">
        <f>+C21-C16</f>
        <v>591</v>
      </c>
      <c r="E21" s="97">
        <f>+D21*1000/5/3600</f>
        <v>32.833333333333336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3252233</v>
      </c>
      <c r="D26" s="40">
        <f>+C26-C21</f>
        <v>606</v>
      </c>
      <c r="E26" s="97">
        <f>+D26*1000/5/3600</f>
        <v>33.666666666666664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E25" sqref="E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3252233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3253905</v>
      </c>
      <c r="D16" s="40">
        <f>+C16-C8</f>
        <v>1672</v>
      </c>
      <c r="E16" s="97">
        <f>+D16*1000/14/3600</f>
        <v>33.174603174603178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3254498</v>
      </c>
      <c r="D21" s="40">
        <f>+C21-C16</f>
        <v>593</v>
      </c>
      <c r="E21" s="97">
        <f>+D21*1000/5/3600</f>
        <v>32.944444444444443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3255091</v>
      </c>
      <c r="D26" s="40">
        <f>+C26-C21</f>
        <v>593</v>
      </c>
      <c r="E26" s="97">
        <f>+D26*1000/5/3600</f>
        <v>32.944444444444443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4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3255091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3256753</v>
      </c>
      <c r="D16" s="40">
        <f>+C16-C8</f>
        <v>1662</v>
      </c>
      <c r="E16" s="97">
        <f>+D16*1000/14/3600</f>
        <v>32.976190476190474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3257350</v>
      </c>
      <c r="D21" s="40">
        <f>+C21-C16</f>
        <v>597</v>
      </c>
      <c r="E21" s="97">
        <f>+D21*1000/5/3600</f>
        <v>33.166666666666664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3257983</v>
      </c>
      <c r="D26" s="40">
        <f>+C26-C21</f>
        <v>633</v>
      </c>
      <c r="E26" s="97">
        <f>+D26*1000/5/3600</f>
        <v>35.166666666666664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9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3257983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3259610</v>
      </c>
      <c r="D16" s="40">
        <f>+C16-C8</f>
        <v>1627</v>
      </c>
      <c r="E16" s="97">
        <f>+D16*1000/14/3600</f>
        <v>32.281746031746032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3260220</v>
      </c>
      <c r="D21" s="40">
        <f>+C21-C16</f>
        <v>610</v>
      </c>
      <c r="E21" s="97">
        <f>+D21*1000/5/3600</f>
        <v>33.888888888888886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3260792</v>
      </c>
      <c r="D26" s="40">
        <f>+C26-C21</f>
        <v>572</v>
      </c>
      <c r="E26" s="97">
        <f>+D26*1000/5/3600</f>
        <v>31.777777777777779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3260792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3262461</v>
      </c>
      <c r="D16" s="40">
        <f>+C16-C8</f>
        <v>1669</v>
      </c>
      <c r="E16" s="97">
        <f>+D16*1000/14/3600</f>
        <v>33.115079365079367</v>
      </c>
      <c r="F16" s="41" t="s">
        <v>16</v>
      </c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3263093</v>
      </c>
      <c r="D21" s="40">
        <f>+C21-C16</f>
        <v>632</v>
      </c>
      <c r="E21" s="97">
        <f>+D21*1000/5/3600</f>
        <v>35.111111111111114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3263639</v>
      </c>
      <c r="D26" s="40">
        <f>+C26-C21</f>
        <v>546</v>
      </c>
      <c r="E26" s="97">
        <f>+D26*1000/5/3600</f>
        <v>30.333333333333332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3263639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3265298</v>
      </c>
      <c r="D16" s="40">
        <f>+C16-C8</f>
        <v>1659</v>
      </c>
      <c r="E16" s="97">
        <f>+D16*1000/14/3600</f>
        <v>32.916666666666664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3265921</v>
      </c>
      <c r="D21" s="40">
        <f>+C21-C16</f>
        <v>623</v>
      </c>
      <c r="E21" s="97">
        <f>+D21*1000/5/3600</f>
        <v>34.611111111111114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3266472</v>
      </c>
      <c r="D26" s="40">
        <f>+C26-C21</f>
        <v>551</v>
      </c>
      <c r="E26" s="97">
        <f>+D26*1000/5/3600</f>
        <v>30.611111111111111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3266472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3268102</v>
      </c>
      <c r="D16" s="40">
        <f>+C16-C8</f>
        <v>1630</v>
      </c>
      <c r="E16" s="97">
        <f>+D16*1000/14/3600</f>
        <v>32.341269841269842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3268680</v>
      </c>
      <c r="D21" s="40">
        <f>+C21-C16</f>
        <v>578</v>
      </c>
      <c r="E21" s="97">
        <f>+D21*1000/5/3600</f>
        <v>32.111111111111114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3269260</v>
      </c>
      <c r="D26" s="40">
        <f>+C26-C21</f>
        <v>580</v>
      </c>
      <c r="E26" s="97">
        <f>+D26*1000/5/3600</f>
        <v>32.222222222222221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3269260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3270884</v>
      </c>
      <c r="D16" s="40">
        <f>+C16-C8</f>
        <v>1624</v>
      </c>
      <c r="E16" s="97">
        <f>+D16*1000/14/3600</f>
        <v>32.222222222222221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3271474</v>
      </c>
      <c r="D21" s="40">
        <f>+C21-C16</f>
        <v>590</v>
      </c>
      <c r="E21" s="97">
        <f>+D21*1000/5/3600</f>
        <v>32.777777777777779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3272038</v>
      </c>
      <c r="D26" s="40">
        <f>+C26-C21</f>
        <v>564</v>
      </c>
      <c r="E26" s="97">
        <f>+D26*1000/5/3600</f>
        <v>31.333333333333332</v>
      </c>
      <c r="F26" s="41" t="s">
        <v>16</v>
      </c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45323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3222034</v>
      </c>
      <c r="D8" s="28"/>
      <c r="E8" s="28"/>
      <c r="F8" s="8"/>
      <c r="G8" s="127"/>
      <c r="H8" s="128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3" t="s">
        <v>16</v>
      </c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3223613</v>
      </c>
      <c r="D16" s="40">
        <f>+C16-C8</f>
        <v>1579</v>
      </c>
      <c r="E16" s="97">
        <f>+D16*1000/14/3600</f>
        <v>31.329365079365079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3" t="s">
        <v>16</v>
      </c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3224189</v>
      </c>
      <c r="D21" s="40">
        <f>+C21-C16</f>
        <v>576</v>
      </c>
      <c r="E21" s="97">
        <f>+D21*1000/5/3600</f>
        <v>32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3" t="s">
        <v>16</v>
      </c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3224742</v>
      </c>
      <c r="D26" s="40">
        <f>+C26-C21</f>
        <v>553</v>
      </c>
      <c r="E26" s="97">
        <f>+D26*1000/5/3600</f>
        <v>30.722222222222221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8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3272038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3273659</v>
      </c>
      <c r="D16" s="40">
        <f>+C16-C8</f>
        <v>1621</v>
      </c>
      <c r="E16" s="97">
        <f>+D16*1000/14/3600</f>
        <v>32.162698412698411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3274232</v>
      </c>
      <c r="D21" s="40">
        <f>+C21-C16</f>
        <v>573</v>
      </c>
      <c r="E21" s="97">
        <f>+D21*1000/5/3600</f>
        <v>31.833333333333332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3274795</v>
      </c>
      <c r="D26" s="40">
        <f>+C26-C21</f>
        <v>563</v>
      </c>
      <c r="E26" s="97">
        <f>+D26*1000/5/3600</f>
        <v>31.277777777777779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3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3274795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3276402</v>
      </c>
      <c r="D16" s="40">
        <f>+C16-C8</f>
        <v>1607</v>
      </c>
      <c r="E16" s="97">
        <f>+D16*1000/14/3600</f>
        <v>31.884920634920636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3276980</v>
      </c>
      <c r="D21" s="40">
        <f>+C21-C16</f>
        <v>578</v>
      </c>
      <c r="E21" s="97">
        <f>+D21*1000/5/3600</f>
        <v>32.111111111111114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3277535</v>
      </c>
      <c r="D26" s="40">
        <f>+C26-C21</f>
        <v>555</v>
      </c>
      <c r="E26" s="97">
        <f>+D26*1000/5/3600</f>
        <v>30.833333333333332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3277535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3279132</v>
      </c>
      <c r="D16" s="40">
        <f>+C16-C8</f>
        <v>1597</v>
      </c>
      <c r="E16" s="97">
        <f>+D16*1000/14/3600</f>
        <v>31.686507936507933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3279703</v>
      </c>
      <c r="D21" s="40">
        <f>+C21-C16</f>
        <v>571</v>
      </c>
      <c r="E21" s="97">
        <f>+D21*1000/5/3600</f>
        <v>31.722222222222221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3280269</v>
      </c>
      <c r="D26" s="40">
        <f>+C26-C21</f>
        <v>566</v>
      </c>
      <c r="E26" s="97">
        <f>+D26*1000/5/3600</f>
        <v>31.444444444444443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3280269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3281849</v>
      </c>
      <c r="D16" s="40">
        <f>+C16-C8</f>
        <v>1580</v>
      </c>
      <c r="E16" s="97">
        <f>+D16*1000/14/3600</f>
        <v>31.349206349206348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3282419</v>
      </c>
      <c r="D21" s="40">
        <f>+C21-C16</f>
        <v>570</v>
      </c>
      <c r="E21" s="97">
        <f>+D21*1000/5/3600</f>
        <v>31.666666666666668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3282973</v>
      </c>
      <c r="D26" s="40">
        <f>+C26-C21</f>
        <v>554</v>
      </c>
      <c r="E26" s="97">
        <f>+D26*1000/5/3600</f>
        <v>30.777777777777779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3282973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3284560</v>
      </c>
      <c r="D16" s="40">
        <f>+C16-C8</f>
        <v>1587</v>
      </c>
      <c r="E16" s="97">
        <f>+D16*1000/14/3600</f>
        <v>31.488095238095237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3285128</v>
      </c>
      <c r="D21" s="40">
        <f>+C21-C16</f>
        <v>568</v>
      </c>
      <c r="E21" s="97">
        <f>+D21*1000/5/3600</f>
        <v>31.555555555555557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3285682</v>
      </c>
      <c r="D26" s="40">
        <f>+C26-C21</f>
        <v>554</v>
      </c>
      <c r="E26" s="97">
        <f>+D26*1000/5/3600</f>
        <v>30.777777777777779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3285682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3287272</v>
      </c>
      <c r="D16" s="40">
        <f>+C16-C8</f>
        <v>1590</v>
      </c>
      <c r="E16" s="97">
        <f>+D16*1000/14/3600</f>
        <v>31.547619047619047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3287831</v>
      </c>
      <c r="D21" s="40">
        <f>+C21-C16</f>
        <v>559</v>
      </c>
      <c r="E21" s="97">
        <f>+D21*1000/5/3600</f>
        <v>31.055555555555557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3288392</v>
      </c>
      <c r="D26" s="40">
        <f>+C26-C21</f>
        <v>561</v>
      </c>
      <c r="E26" s="97">
        <f>+D26*1000/5/3600</f>
        <v>31.166666666666668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3288392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3289979</v>
      </c>
      <c r="D16" s="40">
        <f>+C16-C8</f>
        <v>1587</v>
      </c>
      <c r="E16" s="97">
        <f>+D16*1000/14/3600</f>
        <v>31.488095238095237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3290547</v>
      </c>
      <c r="D21" s="40">
        <f>+C21-C16</f>
        <v>568</v>
      </c>
      <c r="E21" s="97">
        <f>+D21*1000/5/3600</f>
        <v>31.555555555555557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3291110</v>
      </c>
      <c r="D26" s="40">
        <f>+C26-C21</f>
        <v>563</v>
      </c>
      <c r="E26" s="97">
        <f>+D26*1000/5/3600</f>
        <v>31.277777777777779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3291110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3292710</v>
      </c>
      <c r="D16" s="40">
        <f>+C16-C8</f>
        <v>1600</v>
      </c>
      <c r="E16" s="97">
        <f>+D16*1000/14/3600</f>
        <v>31.746031746031747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3293206</v>
      </c>
      <c r="D21" s="40">
        <f>+C21-C16</f>
        <v>496</v>
      </c>
      <c r="E21" s="97">
        <f>+D21*1000/5/3600</f>
        <v>27.555555555555557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3293759</v>
      </c>
      <c r="D26" s="40">
        <f>+C26-C21</f>
        <v>553</v>
      </c>
      <c r="E26" s="97">
        <f>+D26*1000/5/3600</f>
        <v>30.722222222222221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5">
        <f>+'Día 26'!C26</f>
        <v>3293759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3295314</v>
      </c>
      <c r="D16" s="40">
        <f>+C16-C8</f>
        <v>1555</v>
      </c>
      <c r="E16" s="97">
        <f>+D16*1000/14/3600</f>
        <v>30.853174603174601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2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2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2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3295873</v>
      </c>
      <c r="D21" s="40">
        <f>+C21-C16</f>
        <v>559</v>
      </c>
      <c r="E21" s="97">
        <f>+D21*1000/5/3600</f>
        <v>31.055555555555557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3296432</v>
      </c>
      <c r="D26" s="40">
        <f>+C26-C21</f>
        <v>559</v>
      </c>
      <c r="E26" s="97">
        <f>+D26*1000/5/3600</f>
        <v>31.055555555555557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3296432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3297976</v>
      </c>
      <c r="D16" s="40">
        <f>+C16-C8</f>
        <v>1544</v>
      </c>
      <c r="E16" s="97">
        <f>+D16*1000/14/3600</f>
        <v>30.634920634920636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3298526</v>
      </c>
      <c r="D21" s="40">
        <f>+C21-C16</f>
        <v>550</v>
      </c>
      <c r="E21" s="97">
        <f>+D21*1000/5/3600</f>
        <v>30.555555555555557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3299069</v>
      </c>
      <c r="D26" s="40">
        <f>+C26-C21</f>
        <v>543</v>
      </c>
      <c r="E26" s="97">
        <f>+D26*1000/5/3600</f>
        <v>30.166666666666668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3224742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 t="s">
        <v>16</v>
      </c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3226293</v>
      </c>
      <c r="D16" s="40">
        <f>+C16-C8</f>
        <v>1551</v>
      </c>
      <c r="E16" s="97">
        <f>+D16*1000/14/3600</f>
        <v>30.773809523809526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8"/>
      <c r="H20" s="14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3226850</v>
      </c>
      <c r="D21" s="40">
        <f>+C21-C16</f>
        <v>557</v>
      </c>
      <c r="E21" s="98">
        <f>+D21*1000/5/3600</f>
        <v>30.944444444444443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3227416</v>
      </c>
      <c r="D26" s="40">
        <f>+C26-C21</f>
        <v>566</v>
      </c>
      <c r="E26" s="97">
        <f>+D26*1000/5/3600</f>
        <v>31.444444444444443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3299069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3300766</v>
      </c>
      <c r="D16" s="40">
        <f>+C16-C8</f>
        <v>1697</v>
      </c>
      <c r="E16" s="104">
        <f>+D16*1000/14/3600</f>
        <v>33.670634920634917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3301382</v>
      </c>
      <c r="D21" s="40">
        <f>+C21-C16</f>
        <v>616</v>
      </c>
      <c r="E21" s="104">
        <f>+D21*1000/5/3600</f>
        <v>34.222222222222221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3302010</v>
      </c>
      <c r="D26" s="40">
        <f>+C26-C21</f>
        <v>628</v>
      </c>
      <c r="E26" s="104">
        <f>+D26*1000/5/3600</f>
        <v>34.888888888888886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3227416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3229001</v>
      </c>
      <c r="D16" s="40">
        <f>+C16-C8</f>
        <v>1585</v>
      </c>
      <c r="E16" s="97">
        <f>+D16*1000/14/3600</f>
        <v>31.448412698412696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3229562</v>
      </c>
      <c r="D21" s="40">
        <f>+C21-C16</f>
        <v>561</v>
      </c>
      <c r="E21" s="97">
        <f>+D21*1000/5/3600</f>
        <v>31.166666666666668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3230128</v>
      </c>
      <c r="D26" s="40">
        <f>+C26-C21</f>
        <v>566</v>
      </c>
      <c r="E26" s="97">
        <f>+D26*1000/5/3600</f>
        <v>31.444444444444443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3230128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3231714</v>
      </c>
      <c r="D16" s="40">
        <f>+C16-C8</f>
        <v>1586</v>
      </c>
      <c r="E16" s="97">
        <f>+D16*1000/14/3600</f>
        <v>31.468253968253968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3232278</v>
      </c>
      <c r="D21" s="40">
        <f>+C21-C16</f>
        <v>564</v>
      </c>
      <c r="E21" s="97">
        <f>+D21*1000/5/3600</f>
        <v>31.333333333333332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3232841</v>
      </c>
      <c r="D26" s="40">
        <f>+C26-C21</f>
        <v>563</v>
      </c>
      <c r="E26" s="97">
        <f>+D26*1000/5/3600</f>
        <v>31.277777777777779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3232841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3234423</v>
      </c>
      <c r="D16" s="40">
        <f>+C16-C8</f>
        <v>1582</v>
      </c>
      <c r="E16" s="97">
        <f>+D16*1000/14/3600</f>
        <v>31.388888888888889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3234983</v>
      </c>
      <c r="D21" s="40">
        <f>+C21-C16</f>
        <v>560</v>
      </c>
      <c r="E21" s="97">
        <f>+D21*1000/5/3600</f>
        <v>31.111111111111111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3235542</v>
      </c>
      <c r="D26" s="40">
        <f>+C26-C21</f>
        <v>559</v>
      </c>
      <c r="E26" s="97">
        <f>+D26*1000/5/3600</f>
        <v>31.055555555555557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3235542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3237139</v>
      </c>
      <c r="D16" s="40">
        <f>+C16-C8</f>
        <v>1597</v>
      </c>
      <c r="E16" s="97">
        <f>+D16*1000/14/3600</f>
        <v>31.686507936507933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3237700</v>
      </c>
      <c r="D21" s="40">
        <f>+C21-C16</f>
        <v>561</v>
      </c>
      <c r="E21" s="97">
        <f>+D21*1000/5/3600</f>
        <v>31.166666666666668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3238262</v>
      </c>
      <c r="D26" s="40">
        <f>+C26-C21</f>
        <v>562</v>
      </c>
      <c r="E26" s="97">
        <f>+D26*1000/5/3600</f>
        <v>31.222222222222221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3238262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3239825</v>
      </c>
      <c r="D16" s="40">
        <f>+C16-C8</f>
        <v>1563</v>
      </c>
      <c r="E16" s="97">
        <f>+D16*1000/14/3600</f>
        <v>31.011904761904763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3240381</v>
      </c>
      <c r="D21" s="40">
        <f>+C21-C16</f>
        <v>556</v>
      </c>
      <c r="E21" s="97">
        <f>+D21*1000/5/3600</f>
        <v>30.888888888888889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3240917</v>
      </c>
      <c r="D26" s="40">
        <f>+C26-C21</f>
        <v>536</v>
      </c>
      <c r="E26" s="97">
        <f>+D26*1000/5/3600</f>
        <v>29.777777777777779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3240917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3242577</v>
      </c>
      <c r="D16" s="40">
        <f>+C16-C8</f>
        <v>1660</v>
      </c>
      <c r="E16" s="97">
        <f>+D16*1000/14/3600</f>
        <v>32.936507936507937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3243126</v>
      </c>
      <c r="D21" s="40">
        <f>+C21-C16</f>
        <v>549</v>
      </c>
      <c r="E21" s="97">
        <f>+D21*1000/5/3600</f>
        <v>30.5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3243692</v>
      </c>
      <c r="D26" s="40">
        <f>+C26-C21</f>
        <v>566</v>
      </c>
      <c r="E26" s="97">
        <f>+D26*1000/5/3600</f>
        <v>31.444444444444443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C790E702-526E-4AD3-BB55-55698F0DF742}"/>
</file>

<file path=customXml/itemProps2.xml><?xml version="1.0" encoding="utf-8"?>
<ds:datastoreItem xmlns:ds="http://schemas.openxmlformats.org/officeDocument/2006/customXml" ds:itemID="{9A62E13B-6B0A-48FB-BB7C-46DACBF22460}"/>
</file>

<file path=customXml/itemProps3.xml><?xml version="1.0" encoding="utf-8"?>
<ds:datastoreItem xmlns:ds="http://schemas.openxmlformats.org/officeDocument/2006/customXml" ds:itemID="{18D34556-ED91-4AA4-886F-AE983BD5E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29</vt:i4>
      </vt:variant>
    </vt:vector>
  </HeadingPairs>
  <TitlesOfParts>
    <vt:vector size="59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2024-03-19T16:30:01Z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