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4 Ene 2024\"/>
    </mc:Choice>
  </mc:AlternateContent>
  <bookViews>
    <workbookView xWindow="0" yWindow="0" windowWidth="10350" windowHeight="768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</workbook>
</file>

<file path=xl/calcChain.xml><?xml version="1.0" encoding="utf-8"?>
<calcChain xmlns="http://schemas.openxmlformats.org/spreadsheetml/2006/main">
  <c r="L37" i="40" l="1"/>
  <c r="L13" i="40"/>
  <c r="L36" i="40"/>
  <c r="L30" i="40"/>
  <c r="L24" i="40"/>
  <c r="L18" i="40"/>
  <c r="L12" i="40"/>
  <c r="Q46" i="40"/>
  <c r="P44" i="40"/>
  <c r="Q43" i="40"/>
  <c r="P43" i="40"/>
  <c r="P41" i="40"/>
  <c r="Q41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P11" i="40"/>
  <c r="G44" i="40"/>
  <c r="G12" i="40"/>
  <c r="H12" i="40" s="1"/>
  <c r="G13" i="40"/>
  <c r="G42" i="40" s="1"/>
  <c r="G14" i="40"/>
  <c r="H14" i="40"/>
  <c r="G15" i="40"/>
  <c r="H15" i="40" s="1"/>
  <c r="G16" i="40"/>
  <c r="H16" i="40" s="1"/>
  <c r="G17" i="40"/>
  <c r="H17" i="40"/>
  <c r="G18" i="40"/>
  <c r="H18" i="40" s="1"/>
  <c r="G19" i="40"/>
  <c r="H19" i="40" s="1"/>
  <c r="G20" i="40"/>
  <c r="H20" i="40"/>
  <c r="G21" i="40"/>
  <c r="H21" i="40" s="1"/>
  <c r="G22" i="40"/>
  <c r="H22" i="40" s="1"/>
  <c r="G23" i="40"/>
  <c r="H23" i="40"/>
  <c r="G24" i="40"/>
  <c r="H24" i="40" s="1"/>
  <c r="G25" i="40"/>
  <c r="H25" i="40" s="1"/>
  <c r="G26" i="40"/>
  <c r="H26" i="40"/>
  <c r="G27" i="40"/>
  <c r="H27" i="40" s="1"/>
  <c r="G28" i="40"/>
  <c r="H28" i="40" s="1"/>
  <c r="G29" i="40"/>
  <c r="H29" i="40"/>
  <c r="G30" i="40"/>
  <c r="H30" i="40" s="1"/>
  <c r="G31" i="40"/>
  <c r="H31" i="40" s="1"/>
  <c r="G32" i="40"/>
  <c r="H32" i="40"/>
  <c r="G33" i="40"/>
  <c r="H33" i="40" s="1"/>
  <c r="G34" i="40"/>
  <c r="H34" i="40" s="1"/>
  <c r="G35" i="40"/>
  <c r="H35" i="40"/>
  <c r="G36" i="40"/>
  <c r="H36" i="40" s="1"/>
  <c r="G37" i="40"/>
  <c r="H37" i="40" s="1"/>
  <c r="G38" i="40"/>
  <c r="H38" i="40"/>
  <c r="G39" i="40"/>
  <c r="H39" i="40" s="1"/>
  <c r="G40" i="40"/>
  <c r="H40" i="40" s="1"/>
  <c r="G41" i="40"/>
  <c r="H41" i="40"/>
  <c r="H11" i="40"/>
  <c r="G11" i="40"/>
  <c r="H13" i="40" l="1"/>
  <c r="H42" i="40" s="1"/>
  <c r="F41" i="40" l="1"/>
  <c r="E16" i="31" l="1"/>
  <c r="D26" i="19" l="1"/>
  <c r="E26" i="19"/>
  <c r="E16" i="16"/>
  <c r="C8" i="45" l="1"/>
  <c r="D16" i="45" s="1"/>
  <c r="E16" i="45" s="1"/>
  <c r="D26" i="45"/>
  <c r="C8" i="42"/>
  <c r="D21" i="45"/>
  <c r="E21" i="45" s="1"/>
  <c r="F40" i="40" l="1"/>
  <c r="E32" i="45"/>
  <c r="D32" i="45"/>
  <c r="D31" i="45"/>
  <c r="E31" i="45" s="1"/>
  <c r="E30" i="45"/>
  <c r="D30" i="45"/>
  <c r="D29" i="45"/>
  <c r="E29" i="45" s="1"/>
  <c r="E28" i="45"/>
  <c r="D28" i="45"/>
  <c r="E26" i="45"/>
  <c r="E25" i="45"/>
  <c r="D25" i="45"/>
  <c r="D24" i="45"/>
  <c r="E24" i="45" s="1"/>
  <c r="E23" i="45"/>
  <c r="D23" i="45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E17" i="33" l="1"/>
  <c r="F37" i="40" l="1"/>
  <c r="F38" i="40"/>
  <c r="F39" i="40"/>
  <c r="C8" i="41" l="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/>
  <c r="D10" i="34"/>
  <c r="E10" i="34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 s="1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 s="1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 s="1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L31" i="40" l="1"/>
  <c r="L25" i="40"/>
  <c r="L19" i="40"/>
  <c r="Q44" i="40" l="1"/>
</calcChain>
</file>

<file path=xl/sharedStrings.xml><?xml version="1.0" encoding="utf-8"?>
<sst xmlns="http://schemas.openxmlformats.org/spreadsheetml/2006/main" count="744" uniqueCount="61">
  <si>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</si>
  <si>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</si>
  <si>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</si>
  <si>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</si>
  <si>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</si>
  <si>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</si>
  <si>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</si>
  <si>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</si>
  <si>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</si>
  <si>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</si>
  <si>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</si>
  <si>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</si>
  <si>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</si>
  <si>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</si>
  <si>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</si>
  <si>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</si>
  <si>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</si>
  <si>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</si>
  <si>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</si>
  <si>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</si>
  <si>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</si>
  <si>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</si>
  <si>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</si>
  <si>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</si>
  <si>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</si>
  <si>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</si>
  <si>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</si>
  <si>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</si>
  <si>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</si>
  <si>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</si>
  <si>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</si>
  <si>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</si>
  <si>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</si>
  <si>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9 de enero 2024</t>
  </si>
  <si>
    <t>10 de enero 2024</t>
  </si>
  <si>
    <t>11 de enero 2024</t>
  </si>
  <si>
    <t>12 de enero 2024</t>
  </si>
  <si>
    <t>13 de enero 2024</t>
  </si>
  <si>
    <t>14 de enero 2024</t>
  </si>
  <si>
    <t>15 de enero 2024</t>
  </si>
  <si>
    <t>16  de enero 2024</t>
  </si>
  <si>
    <t>17 de enero 2024</t>
  </si>
  <si>
    <t>18 de enero 2024</t>
  </si>
  <si>
    <t>19 de enero 2024</t>
  </si>
  <si>
    <t>20 de enero 2024</t>
  </si>
  <si>
    <t>21 de enero 2024</t>
  </si>
  <si>
    <t>22 de enero 2024</t>
  </si>
  <si>
    <t>23 de enro 2024</t>
  </si>
  <si>
    <t>24 de enro 2024</t>
  </si>
  <si>
    <t>25 de enero 2024</t>
  </si>
  <si>
    <t>26 de enero 2024</t>
  </si>
  <si>
    <t>27 de enero 2024</t>
  </si>
  <si>
    <t>28 de enero 2024</t>
  </si>
  <si>
    <t>29 de enero 2024</t>
  </si>
  <si>
    <t>30 de enero 2024</t>
  </si>
  <si>
    <t>31 de enero 2024</t>
  </si>
  <si>
    <t>Aporte 1 al 7 de Enero</t>
  </si>
  <si>
    <t>Aporte 8 al 14 de Enero</t>
  </si>
  <si>
    <t>Aporte 15 al 21 de Enero</t>
  </si>
  <si>
    <t>Aporte 22 al 28 de Enero</t>
  </si>
  <si>
    <t>Aporte 29 al 31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</si>
</sst>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3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15" fontId="9" fillId="5" borderId="38" xfId="0" applyNumberFormat="1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4" fontId="9" fillId="5" borderId="60" xfId="0" applyNumberFormat="1" applyFont="1" applyFill="1" applyBorder="1" applyAlignment="1">
      <alignment horizontal="center"/>
    </xf>
    <xf numFmtId="0" fontId="1" fillId="7" borderId="62" xfId="0" applyFont="1" applyFill="1" applyBorder="1" applyAlignment="1">
      <alignment horizontal="center" vertical="center"/>
    </xf>
    <xf numFmtId="166" fontId="9" fillId="5" borderId="59" xfId="0" applyNumberFormat="1" applyFont="1" applyFill="1" applyBorder="1" applyAlignment="1">
      <alignment horizont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1" xfId="0" applyBorder="1"/>
    <xf numFmtId="0" fontId="1" fillId="6" borderId="62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2" xfId="0" applyFont="1" applyFill="1" applyBorder="1" applyAlignment="1" applyProtection="1">
      <alignment horizontal="center" vertical="center"/>
      <protection locked="0"/>
    </xf>
    <xf numFmtId="3" fontId="1" fillId="6" borderId="11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1" fillId="6" borderId="62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8" zoomScale="90" zoomScaleNormal="90" workbookViewId="0">
      <selection activeCell="F35" sqref="F35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60" t="s">
        <v>0</v>
      </c>
      <c r="D4" s="1"/>
      <c r="E4" s="1"/>
      <c r="F4" s="1"/>
      <c r="G4" s="1"/>
      <c r="H4" s="1"/>
      <c r="I4" s="1"/>
      <c r="J4" s="1"/>
      <c r="K4" s="1"/>
      <c r="L4" s="60"/>
      <c r="M4" s="1"/>
      <c r="N4" s="1"/>
      <c r="O4" s="60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60" t="s">
        <v>2</v>
      </c>
      <c r="D5" s="60"/>
      <c r="E5" s="60"/>
      <c r="F5" s="60"/>
      <c r="G5" s="60"/>
      <c r="H5" s="60"/>
      <c r="I5" s="1"/>
      <c r="J5" s="1"/>
      <c r="K5" s="1"/>
      <c r="L5" s="60"/>
      <c r="M5" s="1"/>
      <c r="N5" s="1"/>
      <c r="O5" s="60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12" t="s">
        <v>4</v>
      </c>
      <c r="D8" s="112" t="s">
        <v>5</v>
      </c>
      <c r="E8" s="46" t="s">
        <v>6</v>
      </c>
      <c r="F8" s="112" t="s">
        <v>7</v>
      </c>
      <c r="G8" s="116" t="s">
        <v>8</v>
      </c>
      <c r="H8" s="117"/>
      <c r="I8" s="1"/>
      <c r="J8" s="1"/>
      <c r="K8" s="60" t="s">
        <v>9</v>
      </c>
      <c r="L8" s="64"/>
      <c r="M8" s="64"/>
      <c r="N8" s="64"/>
      <c r="O8" s="114" t="s">
        <v>10</v>
      </c>
      <c r="P8" s="112" t="s">
        <v>11</v>
      </c>
      <c r="Q8" s="114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13"/>
      <c r="D9" s="113"/>
      <c r="E9" s="84" t="s">
        <v>13</v>
      </c>
      <c r="F9" s="113"/>
      <c r="G9" s="118"/>
      <c r="H9" s="119"/>
      <c r="I9" s="1"/>
      <c r="J9" s="1"/>
      <c r="K9" s="1"/>
      <c r="L9" s="64"/>
      <c r="M9" s="64"/>
      <c r="N9" s="64"/>
      <c r="O9" s="115"/>
      <c r="P9" s="113"/>
      <c r="Q9" s="115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1">
        <v>45291</v>
      </c>
      <c r="E10" s="82">
        <v>0.33333333333333331</v>
      </c>
      <c r="F10" s="83">
        <v>3135295</v>
      </c>
      <c r="G10" s="69" t="s">
        <v>14</v>
      </c>
      <c r="H10" s="69" t="s">
        <v>15</v>
      </c>
      <c r="I10" s="1"/>
      <c r="J10" s="1"/>
      <c r="K10" s="1"/>
      <c r="L10" s="64"/>
      <c r="M10" s="64"/>
      <c r="N10" s="64"/>
      <c r="O10" s="79" t="s">
        <v>15</v>
      </c>
      <c r="P10" s="46" t="s">
        <v>14</v>
      </c>
      <c r="Q10" s="79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48">
        <v>45292</v>
      </c>
      <c r="E11" s="61">
        <v>0.33333333333333331</v>
      </c>
      <c r="F11" s="49">
        <f>'Día 1'!C16</f>
        <v>3138134</v>
      </c>
      <c r="G11" s="49">
        <f>F11-F10</f>
        <v>2839</v>
      </c>
      <c r="H11" s="50">
        <f>G11*1000/24/60/60</f>
        <v>32.858796296296298</v>
      </c>
      <c r="I11" s="1"/>
      <c r="J11" s="1"/>
      <c r="K11" s="122" t="s">
        <v>56</v>
      </c>
      <c r="L11" s="123"/>
      <c r="M11" s="124"/>
      <c r="O11" s="49">
        <v>30</v>
      </c>
      <c r="P11" s="49">
        <f>O11*60*60*24/1000</f>
        <v>2592</v>
      </c>
      <c r="Q11" s="49">
        <f>G11</f>
        <v>2839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48">
        <v>45293</v>
      </c>
      <c r="E12" s="61">
        <v>0.33333333333333331</v>
      </c>
      <c r="F12" s="49">
        <f>'Día 2'!C16</f>
        <v>3140939</v>
      </c>
      <c r="G12" s="49">
        <f t="shared" ref="G12:G41" si="0">F12-F11</f>
        <v>2805</v>
      </c>
      <c r="H12" s="50">
        <f t="shared" ref="H12:H41" si="1">G12*1000/24/60/60</f>
        <v>32.465277777777779</v>
      </c>
      <c r="I12" s="1"/>
      <c r="K12" s="62"/>
      <c r="L12" s="68">
        <f>SUM(G11:G17)</f>
        <v>19696</v>
      </c>
      <c r="M12" s="70" t="s">
        <v>14</v>
      </c>
      <c r="N12" s="67"/>
      <c r="O12" s="49">
        <v>30</v>
      </c>
      <c r="P12" s="49">
        <f t="shared" ref="P12:P41" si="2">O12*60*60*24/1000</f>
        <v>2592</v>
      </c>
      <c r="Q12" s="49">
        <f t="shared" ref="Q12:Q40" si="3">G12</f>
        <v>2805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48">
        <v>45294</v>
      </c>
      <c r="E13" s="61">
        <v>0.33333333333333331</v>
      </c>
      <c r="F13" s="49">
        <f>'Día 3'!C16</f>
        <v>3143731</v>
      </c>
      <c r="G13" s="49">
        <f t="shared" si="0"/>
        <v>2792</v>
      </c>
      <c r="H13" s="50">
        <f t="shared" si="1"/>
        <v>32.314814814814817</v>
      </c>
      <c r="I13" s="1"/>
      <c r="J13" s="1"/>
      <c r="K13" s="62"/>
      <c r="L13" s="73">
        <f>L12*1000/7/24/60/60</f>
        <v>32.56613756613757</v>
      </c>
      <c r="M13" s="73" t="s">
        <v>15</v>
      </c>
      <c r="N13" s="67"/>
      <c r="O13" s="49">
        <v>30</v>
      </c>
      <c r="P13" s="49">
        <f t="shared" si="2"/>
        <v>2592</v>
      </c>
      <c r="Q13" s="49">
        <f t="shared" si="3"/>
        <v>2792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48">
        <v>45295</v>
      </c>
      <c r="E14" s="61">
        <v>0.33333333333333331</v>
      </c>
      <c r="F14" s="49">
        <f>'Día 4'!C16</f>
        <v>3146553</v>
      </c>
      <c r="G14" s="49">
        <f t="shared" si="0"/>
        <v>2822</v>
      </c>
      <c r="H14" s="50">
        <f t="shared" si="1"/>
        <v>32.662037037037038</v>
      </c>
      <c r="I14" s="1"/>
      <c r="J14" s="1"/>
      <c r="K14" s="63"/>
      <c r="L14" s="71"/>
      <c r="M14" s="72"/>
      <c r="N14" s="67"/>
      <c r="O14" s="49">
        <v>30</v>
      </c>
      <c r="P14" s="49">
        <f t="shared" si="2"/>
        <v>2592</v>
      </c>
      <c r="Q14" s="49">
        <f t="shared" si="3"/>
        <v>2822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48">
        <v>45296</v>
      </c>
      <c r="E15" s="61">
        <v>0.33333333333333331</v>
      </c>
      <c r="F15" s="49">
        <f>'Día 5'!C16</f>
        <v>3149397</v>
      </c>
      <c r="G15" s="49">
        <f t="shared" si="0"/>
        <v>2844</v>
      </c>
      <c r="H15" s="50">
        <f t="shared" si="1"/>
        <v>32.916666666666664</v>
      </c>
      <c r="I15" s="1"/>
      <c r="J15" s="1"/>
      <c r="K15" s="1"/>
      <c r="L15" s="68"/>
      <c r="M15" s="66"/>
      <c r="N15" s="67"/>
      <c r="O15" s="49">
        <v>30</v>
      </c>
      <c r="P15" s="49">
        <f t="shared" si="2"/>
        <v>2592</v>
      </c>
      <c r="Q15" s="49">
        <f t="shared" si="3"/>
        <v>2844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48">
        <v>45297</v>
      </c>
      <c r="E16" s="61">
        <v>0.33333333333333331</v>
      </c>
      <c r="F16" s="49">
        <f>'DÍa 6'!C16</f>
        <v>3152209</v>
      </c>
      <c r="G16" s="49">
        <f t="shared" si="0"/>
        <v>2812</v>
      </c>
      <c r="H16" s="50">
        <f t="shared" si="1"/>
        <v>32.546296296296298</v>
      </c>
      <c r="I16" s="1"/>
      <c r="J16" s="1"/>
      <c r="K16" s="1"/>
      <c r="L16" s="68"/>
      <c r="M16" s="66"/>
      <c r="N16" s="67"/>
      <c r="O16" s="49">
        <v>30</v>
      </c>
      <c r="P16" s="49">
        <f t="shared" si="2"/>
        <v>2592</v>
      </c>
      <c r="Q16" s="49">
        <f t="shared" si="3"/>
        <v>2812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48">
        <v>45298</v>
      </c>
      <c r="E17" s="61">
        <v>0.33333333333333331</v>
      </c>
      <c r="F17" s="49">
        <f>'Día 7'!C16</f>
        <v>3154991</v>
      </c>
      <c r="G17" s="49">
        <f t="shared" si="0"/>
        <v>2782</v>
      </c>
      <c r="H17" s="50">
        <f t="shared" si="1"/>
        <v>32.199074074074076</v>
      </c>
      <c r="I17" s="1"/>
      <c r="J17" s="1"/>
      <c r="K17" s="122" t="s">
        <v>57</v>
      </c>
      <c r="L17" s="123"/>
      <c r="M17" s="124"/>
      <c r="N17" s="67"/>
      <c r="O17" s="49">
        <v>30</v>
      </c>
      <c r="P17" s="49">
        <f t="shared" si="2"/>
        <v>2592</v>
      </c>
      <c r="Q17" s="49">
        <f t="shared" si="3"/>
        <v>2782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48">
        <v>45299</v>
      </c>
      <c r="E18" s="61">
        <v>0.33333333333333331</v>
      </c>
      <c r="F18" s="49">
        <f>'Día 8'!C16</f>
        <v>3157759</v>
      </c>
      <c r="G18" s="49">
        <f t="shared" si="0"/>
        <v>2768</v>
      </c>
      <c r="H18" s="50">
        <f t="shared" si="1"/>
        <v>32.037037037037038</v>
      </c>
      <c r="I18" s="1"/>
      <c r="K18" s="62"/>
      <c r="L18" s="68">
        <f>SUM(G18:G24)</f>
        <v>19367</v>
      </c>
      <c r="M18" s="70" t="s">
        <v>14</v>
      </c>
      <c r="N18" s="67"/>
      <c r="O18" s="49">
        <v>30</v>
      </c>
      <c r="P18" s="49">
        <f t="shared" si="2"/>
        <v>2592</v>
      </c>
      <c r="Q18" s="49">
        <f t="shared" si="3"/>
        <v>2768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48">
        <v>45300</v>
      </c>
      <c r="E19" s="61">
        <v>0.33333333333333331</v>
      </c>
      <c r="F19" s="49">
        <f>'Día 9'!C16</f>
        <v>3160513</v>
      </c>
      <c r="G19" s="49">
        <f t="shared" si="0"/>
        <v>2754</v>
      </c>
      <c r="H19" s="50">
        <f t="shared" si="1"/>
        <v>31.875</v>
      </c>
      <c r="I19" s="1"/>
      <c r="J19" s="1"/>
      <c r="K19" s="62"/>
      <c r="L19" s="73">
        <f>L18*1000/7/24/60/60</f>
        <v>32.022156084656082</v>
      </c>
      <c r="M19" s="73" t="s">
        <v>15</v>
      </c>
      <c r="N19" s="67"/>
      <c r="O19" s="49">
        <v>30</v>
      </c>
      <c r="P19" s="49">
        <f t="shared" si="2"/>
        <v>2592</v>
      </c>
      <c r="Q19" s="49">
        <f t="shared" si="3"/>
        <v>2754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48">
        <v>45301</v>
      </c>
      <c r="E20" s="61">
        <v>0.33333333333333331</v>
      </c>
      <c r="F20" s="49">
        <f>'Día 10'!C16</f>
        <v>3163295</v>
      </c>
      <c r="G20" s="49">
        <f t="shared" si="0"/>
        <v>2782</v>
      </c>
      <c r="H20" s="50">
        <f t="shared" si="1"/>
        <v>32.199074074074076</v>
      </c>
      <c r="I20" s="1"/>
      <c r="J20" s="1"/>
      <c r="K20" s="63"/>
      <c r="L20" s="71"/>
      <c r="M20" s="72"/>
      <c r="N20" s="67"/>
      <c r="O20" s="49">
        <v>30</v>
      </c>
      <c r="P20" s="49">
        <f t="shared" si="2"/>
        <v>2592</v>
      </c>
      <c r="Q20" s="49">
        <f t="shared" si="3"/>
        <v>2782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48">
        <v>45302</v>
      </c>
      <c r="E21" s="61">
        <v>0.33333333333333331</v>
      </c>
      <c r="F21" s="49">
        <f>'Día 11'!C16</f>
        <v>3166059</v>
      </c>
      <c r="G21" s="49">
        <f t="shared" si="0"/>
        <v>2764</v>
      </c>
      <c r="H21" s="50">
        <f t="shared" si="1"/>
        <v>31.990740740740744</v>
      </c>
      <c r="I21" s="1"/>
      <c r="J21" s="1"/>
      <c r="K21" s="1"/>
      <c r="L21" s="65"/>
      <c r="M21" s="66"/>
      <c r="N21" s="67"/>
      <c r="O21" s="49">
        <v>30</v>
      </c>
      <c r="P21" s="49">
        <f t="shared" si="2"/>
        <v>2592</v>
      </c>
      <c r="Q21" s="49">
        <f t="shared" si="3"/>
        <v>2764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48">
        <v>45303</v>
      </c>
      <c r="E22" s="61">
        <v>0.33333333333333331</v>
      </c>
      <c r="F22" s="49">
        <f>'Día 12'!C16</f>
        <v>3168826</v>
      </c>
      <c r="G22" s="49">
        <f t="shared" si="0"/>
        <v>2767</v>
      </c>
      <c r="H22" s="50">
        <f t="shared" si="1"/>
        <v>32.025462962962962</v>
      </c>
      <c r="I22" s="1"/>
      <c r="J22" s="1"/>
      <c r="K22" s="1"/>
      <c r="L22" s="65"/>
      <c r="M22" s="66"/>
      <c r="N22" s="67"/>
      <c r="O22" s="49">
        <v>30</v>
      </c>
      <c r="P22" s="49">
        <f t="shared" si="2"/>
        <v>2592</v>
      </c>
      <c r="Q22" s="49">
        <f t="shared" si="3"/>
        <v>2767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48">
        <v>45304</v>
      </c>
      <c r="E23" s="61">
        <v>0.33333333333333331</v>
      </c>
      <c r="F23" s="49">
        <f>'Día 13'!C16</f>
        <v>3171585</v>
      </c>
      <c r="G23" s="49">
        <f t="shared" si="0"/>
        <v>2759</v>
      </c>
      <c r="H23" s="50">
        <f t="shared" si="1"/>
        <v>31.93287037037037</v>
      </c>
      <c r="I23" s="1"/>
      <c r="J23" s="1"/>
      <c r="K23" s="122" t="s">
        <v>58</v>
      </c>
      <c r="L23" s="123"/>
      <c r="M23" s="124"/>
      <c r="N23" s="67"/>
      <c r="O23" s="49">
        <v>30</v>
      </c>
      <c r="P23" s="49">
        <f t="shared" si="2"/>
        <v>2592</v>
      </c>
      <c r="Q23" s="49">
        <f t="shared" si="3"/>
        <v>2759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48">
        <v>45305</v>
      </c>
      <c r="E24" s="61">
        <v>0.33333333333333331</v>
      </c>
      <c r="F24" s="49">
        <f>'Día 14'!C16</f>
        <v>3174358</v>
      </c>
      <c r="G24" s="49">
        <f t="shared" si="0"/>
        <v>2773</v>
      </c>
      <c r="H24" s="50">
        <f t="shared" si="1"/>
        <v>32.094907407407412</v>
      </c>
      <c r="I24" s="1"/>
      <c r="K24" s="62"/>
      <c r="L24" s="68">
        <f>SUM(G25:G31)</f>
        <v>19281</v>
      </c>
      <c r="M24" s="70" t="s">
        <v>14</v>
      </c>
      <c r="N24" s="67"/>
      <c r="O24" s="49">
        <v>30</v>
      </c>
      <c r="P24" s="49">
        <f t="shared" si="2"/>
        <v>2592</v>
      </c>
      <c r="Q24" s="49">
        <f t="shared" si="3"/>
        <v>2773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48">
        <v>45306</v>
      </c>
      <c r="E25" s="61">
        <v>0.33333333333333331</v>
      </c>
      <c r="F25" s="49">
        <f>'Día 15'!C16</f>
        <v>3177140</v>
      </c>
      <c r="G25" s="49">
        <f t="shared" si="0"/>
        <v>2782</v>
      </c>
      <c r="H25" s="50">
        <f t="shared" si="1"/>
        <v>32.199074074074076</v>
      </c>
      <c r="I25" s="1"/>
      <c r="J25" s="1"/>
      <c r="K25" s="62"/>
      <c r="L25" s="73">
        <f>L24*1000/7/24/60/60</f>
        <v>31.879960317460316</v>
      </c>
      <c r="M25" s="73" t="s">
        <v>15</v>
      </c>
      <c r="N25" s="67"/>
      <c r="O25" s="49">
        <v>30</v>
      </c>
      <c r="P25" s="49">
        <f t="shared" si="2"/>
        <v>2592</v>
      </c>
      <c r="Q25" s="49">
        <f t="shared" si="3"/>
        <v>2782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48">
        <v>45307</v>
      </c>
      <c r="E26" s="61">
        <v>0.33333333333333331</v>
      </c>
      <c r="F26" s="49">
        <f>'Día 16'!C16</f>
        <v>3179897</v>
      </c>
      <c r="G26" s="49">
        <f t="shared" si="0"/>
        <v>2757</v>
      </c>
      <c r="H26" s="50">
        <f t="shared" si="1"/>
        <v>31.909722222222221</v>
      </c>
      <c r="I26" s="1"/>
      <c r="J26" s="1"/>
      <c r="K26" s="63"/>
      <c r="L26" s="71"/>
      <c r="M26" s="72"/>
      <c r="N26" s="67"/>
      <c r="O26" s="49">
        <v>30</v>
      </c>
      <c r="P26" s="49">
        <f t="shared" si="2"/>
        <v>2592</v>
      </c>
      <c r="Q26" s="49">
        <f t="shared" si="3"/>
        <v>2757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48">
        <v>45308</v>
      </c>
      <c r="E27" s="61">
        <v>0.33333333333333331</v>
      </c>
      <c r="F27" s="49">
        <f>'Día 17'!C16</f>
        <v>3182614</v>
      </c>
      <c r="G27" s="49">
        <f t="shared" si="0"/>
        <v>2717</v>
      </c>
      <c r="H27" s="50">
        <f t="shared" si="1"/>
        <v>31.446759259259256</v>
      </c>
      <c r="I27" s="1"/>
      <c r="J27" s="1"/>
      <c r="K27" s="1"/>
      <c r="L27" s="65"/>
      <c r="M27" s="66"/>
      <c r="N27" s="67"/>
      <c r="O27" s="49">
        <v>30</v>
      </c>
      <c r="P27" s="49">
        <f t="shared" si="2"/>
        <v>2592</v>
      </c>
      <c r="Q27" s="49">
        <f t="shared" si="3"/>
        <v>2717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48">
        <v>45309</v>
      </c>
      <c r="E28" s="61">
        <v>0.33333333333333331</v>
      </c>
      <c r="F28" s="49">
        <f>'Día 18'!C16</f>
        <v>3185334</v>
      </c>
      <c r="G28" s="49">
        <f t="shared" si="0"/>
        <v>2720</v>
      </c>
      <c r="H28" s="50">
        <f t="shared" si="1"/>
        <v>31.481481481481481</v>
      </c>
      <c r="I28" s="1"/>
      <c r="J28" s="1"/>
      <c r="K28" s="1"/>
      <c r="L28" s="65"/>
      <c r="M28" s="66"/>
      <c r="N28" s="67"/>
      <c r="O28" s="49">
        <v>30</v>
      </c>
      <c r="P28" s="49">
        <f t="shared" si="2"/>
        <v>2592</v>
      </c>
      <c r="Q28" s="49">
        <f t="shared" si="3"/>
        <v>2720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48">
        <v>45310</v>
      </c>
      <c r="E29" s="61">
        <v>0.33333333333333331</v>
      </c>
      <c r="F29" s="49">
        <f>'Día 19'!C16</f>
        <v>3188076</v>
      </c>
      <c r="G29" s="49">
        <f t="shared" si="0"/>
        <v>2742</v>
      </c>
      <c r="H29" s="50">
        <f t="shared" si="1"/>
        <v>31.736111111111111</v>
      </c>
      <c r="I29" s="1"/>
      <c r="J29" s="1"/>
      <c r="K29" s="122" t="s">
        <v>59</v>
      </c>
      <c r="L29" s="123"/>
      <c r="M29" s="124"/>
      <c r="N29" s="67"/>
      <c r="O29" s="49">
        <v>30</v>
      </c>
      <c r="P29" s="49">
        <f t="shared" si="2"/>
        <v>2592</v>
      </c>
      <c r="Q29" s="49">
        <f t="shared" si="3"/>
        <v>2742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48">
        <v>45311</v>
      </c>
      <c r="E30" s="61">
        <v>0.33333333333333331</v>
      </c>
      <c r="F30" s="49">
        <f>'Día 20'!C16</f>
        <v>3190894</v>
      </c>
      <c r="G30" s="49">
        <f t="shared" si="0"/>
        <v>2818</v>
      </c>
      <c r="H30" s="50">
        <f t="shared" si="1"/>
        <v>32.61574074074074</v>
      </c>
      <c r="I30" s="1"/>
      <c r="K30" s="62"/>
      <c r="L30" s="68">
        <f>SUM(G32:G38)</f>
        <v>18985</v>
      </c>
      <c r="M30" s="70" t="s">
        <v>14</v>
      </c>
      <c r="N30" s="67"/>
      <c r="O30" s="49">
        <v>30</v>
      </c>
      <c r="P30" s="49">
        <f t="shared" si="2"/>
        <v>2592</v>
      </c>
      <c r="Q30" s="49">
        <f t="shared" si="3"/>
        <v>2818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48">
        <v>45312</v>
      </c>
      <c r="E31" s="61">
        <v>0.33333333333333331</v>
      </c>
      <c r="F31" s="49">
        <f>'Día 21'!C16</f>
        <v>3193639</v>
      </c>
      <c r="G31" s="49">
        <f t="shared" si="0"/>
        <v>2745</v>
      </c>
      <c r="H31" s="50">
        <f t="shared" si="1"/>
        <v>31.770833333333332</v>
      </c>
      <c r="I31" s="1"/>
      <c r="J31" s="1"/>
      <c r="K31" s="62"/>
      <c r="L31" s="73">
        <f>L30*1000/7/24/60/60</f>
        <v>31.390542328042329</v>
      </c>
      <c r="M31" s="73" t="s">
        <v>15</v>
      </c>
      <c r="N31" s="67"/>
      <c r="O31" s="49">
        <v>30</v>
      </c>
      <c r="P31" s="49">
        <f t="shared" si="2"/>
        <v>2592</v>
      </c>
      <c r="Q31" s="49">
        <f t="shared" si="3"/>
        <v>2745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48">
        <v>45313</v>
      </c>
      <c r="E32" s="61">
        <v>0.33333333333333331</v>
      </c>
      <c r="F32" s="49">
        <f>'Día 22'!C16</f>
        <v>3196303</v>
      </c>
      <c r="G32" s="49">
        <f t="shared" si="0"/>
        <v>2664</v>
      </c>
      <c r="H32" s="50">
        <f t="shared" si="1"/>
        <v>30.833333333333332</v>
      </c>
      <c r="I32" s="1"/>
      <c r="J32" s="1"/>
      <c r="K32" s="63"/>
      <c r="L32" s="71"/>
      <c r="M32" s="72"/>
      <c r="N32" s="67"/>
      <c r="O32" s="49">
        <v>30</v>
      </c>
      <c r="P32" s="49">
        <f t="shared" si="2"/>
        <v>2592</v>
      </c>
      <c r="Q32" s="49">
        <f t="shared" si="3"/>
        <v>2664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48">
        <v>45314</v>
      </c>
      <c r="E33" s="61">
        <v>0.33333333333333331</v>
      </c>
      <c r="F33" s="49">
        <f>'Día 23'!C16</f>
        <v>3199048</v>
      </c>
      <c r="G33" s="49">
        <f t="shared" si="0"/>
        <v>2745</v>
      </c>
      <c r="H33" s="50">
        <f t="shared" si="1"/>
        <v>31.770833333333332</v>
      </c>
      <c r="I33" s="1"/>
      <c r="J33" s="1"/>
      <c r="K33" s="1"/>
      <c r="L33" s="65"/>
      <c r="M33" s="66"/>
      <c r="N33" s="67"/>
      <c r="O33" s="49">
        <v>30</v>
      </c>
      <c r="P33" s="49">
        <f t="shared" si="2"/>
        <v>2592</v>
      </c>
      <c r="Q33" s="49">
        <f t="shared" si="3"/>
        <v>2745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48">
        <v>45315</v>
      </c>
      <c r="E34" s="61">
        <v>0.33333333333333331</v>
      </c>
      <c r="F34" s="49">
        <f>'Día 24'!C16</f>
        <v>3201816</v>
      </c>
      <c r="G34" s="49">
        <f t="shared" si="0"/>
        <v>2768</v>
      </c>
      <c r="H34" s="50">
        <f t="shared" si="1"/>
        <v>32.037037037037038</v>
      </c>
      <c r="I34" s="1"/>
      <c r="J34" s="1"/>
      <c r="K34" s="1"/>
      <c r="L34" s="65"/>
      <c r="M34" s="66"/>
      <c r="N34" s="67"/>
      <c r="O34" s="49">
        <v>30</v>
      </c>
      <c r="P34" s="49">
        <f t="shared" si="2"/>
        <v>2592</v>
      </c>
      <c r="Q34" s="49">
        <f t="shared" si="3"/>
        <v>2768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48">
        <v>45316</v>
      </c>
      <c r="E35" s="61">
        <v>0.33333333333333331</v>
      </c>
      <c r="F35" s="49">
        <f>'Día 25'!C16</f>
        <v>3204520</v>
      </c>
      <c r="G35" s="49">
        <f t="shared" si="0"/>
        <v>2704</v>
      </c>
      <c r="H35" s="50">
        <f t="shared" si="1"/>
        <v>31.296296296296298</v>
      </c>
      <c r="I35" s="1"/>
      <c r="J35" s="1"/>
      <c r="K35" s="122" t="s">
        <v>60</v>
      </c>
      <c r="L35" s="123"/>
      <c r="M35" s="124"/>
      <c r="N35" s="67"/>
      <c r="O35" s="49">
        <v>30</v>
      </c>
      <c r="P35" s="49">
        <f t="shared" si="2"/>
        <v>2592</v>
      </c>
      <c r="Q35" s="49">
        <f t="shared" si="3"/>
        <v>2704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48">
        <v>45317</v>
      </c>
      <c r="E36" s="61">
        <v>0.33333333333333331</v>
      </c>
      <c r="F36" s="49">
        <f>'Día 26'!C16</f>
        <v>3207187</v>
      </c>
      <c r="G36" s="49">
        <f t="shared" si="0"/>
        <v>2667</v>
      </c>
      <c r="H36" s="50">
        <f t="shared" si="1"/>
        <v>30.868055555555554</v>
      </c>
      <c r="I36" s="1"/>
      <c r="K36" s="62"/>
      <c r="L36" s="68">
        <f>SUM(G39:G41)</f>
        <v>8266</v>
      </c>
      <c r="M36" s="70" t="s">
        <v>14</v>
      </c>
      <c r="N36" s="67"/>
      <c r="O36" s="49">
        <v>30</v>
      </c>
      <c r="P36" s="49">
        <f t="shared" si="2"/>
        <v>2592</v>
      </c>
      <c r="Q36" s="49">
        <f t="shared" si="3"/>
        <v>2667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48">
        <v>45318</v>
      </c>
      <c r="E37" s="61">
        <v>0.33333333333333331</v>
      </c>
      <c r="F37" s="49">
        <f>'Día 27'!C16</f>
        <v>3209900</v>
      </c>
      <c r="G37" s="49">
        <f t="shared" si="0"/>
        <v>2713</v>
      </c>
      <c r="H37" s="50">
        <f t="shared" si="1"/>
        <v>31.400462962962965</v>
      </c>
      <c r="I37" s="1"/>
      <c r="J37" s="1"/>
      <c r="K37" s="62"/>
      <c r="L37" s="73">
        <f>L36*1000/3/24/60/60</f>
        <v>31.890432098765434</v>
      </c>
      <c r="M37" s="73" t="s">
        <v>15</v>
      </c>
      <c r="N37" s="67"/>
      <c r="O37" s="49">
        <v>30</v>
      </c>
      <c r="P37" s="49">
        <f t="shared" si="2"/>
        <v>2592</v>
      </c>
      <c r="Q37" s="49">
        <f t="shared" si="3"/>
        <v>2713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48">
        <v>45319</v>
      </c>
      <c r="E38" s="61">
        <v>0.33333333333333331</v>
      </c>
      <c r="F38" s="49">
        <f>'Día 28'!C16</f>
        <v>3212624</v>
      </c>
      <c r="G38" s="49">
        <f t="shared" si="0"/>
        <v>2724</v>
      </c>
      <c r="H38" s="50">
        <f t="shared" si="1"/>
        <v>31.527777777777779</v>
      </c>
      <c r="I38" s="1"/>
      <c r="J38" s="1"/>
      <c r="K38" s="63"/>
      <c r="L38" s="71"/>
      <c r="M38" s="72"/>
      <c r="N38" s="67"/>
      <c r="O38" s="49">
        <v>30</v>
      </c>
      <c r="P38" s="49">
        <f t="shared" si="2"/>
        <v>2592</v>
      </c>
      <c r="Q38" s="49">
        <f t="shared" si="3"/>
        <v>2724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48">
        <v>45320</v>
      </c>
      <c r="E39" s="61">
        <v>0.33333333333333331</v>
      </c>
      <c r="F39" s="49">
        <f>'Día 29'!C16</f>
        <v>3215355</v>
      </c>
      <c r="G39" s="49">
        <f t="shared" si="0"/>
        <v>2731</v>
      </c>
      <c r="H39" s="50">
        <f t="shared" si="1"/>
        <v>31.608796296296298</v>
      </c>
      <c r="I39" s="1"/>
      <c r="J39" s="1"/>
      <c r="K39" s="1"/>
      <c r="L39" s="65"/>
      <c r="M39" s="66"/>
      <c r="N39" s="67"/>
      <c r="O39" s="49">
        <v>30</v>
      </c>
      <c r="P39" s="49">
        <f t="shared" si="2"/>
        <v>2592</v>
      </c>
      <c r="Q39" s="49">
        <f t="shared" si="3"/>
        <v>2731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48">
        <v>45321</v>
      </c>
      <c r="E40" s="61">
        <v>0.33333333333333298</v>
      </c>
      <c r="F40" s="49">
        <f>'Día 30'!C16</f>
        <v>3218145</v>
      </c>
      <c r="G40" s="49">
        <f t="shared" si="0"/>
        <v>2790</v>
      </c>
      <c r="H40" s="50">
        <f t="shared" si="1"/>
        <v>32.291666666666664</v>
      </c>
      <c r="I40" s="1"/>
      <c r="J40" s="1"/>
      <c r="K40" s="1"/>
      <c r="L40" s="65"/>
      <c r="M40" s="66"/>
      <c r="N40" s="67"/>
      <c r="O40" s="49">
        <v>30</v>
      </c>
      <c r="P40" s="49">
        <f t="shared" si="2"/>
        <v>2592</v>
      </c>
      <c r="Q40" s="49">
        <f t="shared" si="3"/>
        <v>2790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48">
        <v>45322</v>
      </c>
      <c r="E41" s="61">
        <v>0.33333333333333298</v>
      </c>
      <c r="F41" s="49">
        <f>'Día 31'!C16</f>
        <v>3220890</v>
      </c>
      <c r="G41" s="49">
        <f t="shared" si="0"/>
        <v>2745</v>
      </c>
      <c r="H41" s="50">
        <f t="shared" si="1"/>
        <v>31.770833333333332</v>
      </c>
      <c r="I41" s="1"/>
      <c r="J41" s="1"/>
      <c r="K41" s="1"/>
      <c r="L41" s="1"/>
      <c r="M41" s="1"/>
      <c r="N41" s="1"/>
      <c r="O41" s="49">
        <v>30</v>
      </c>
      <c r="P41" s="49">
        <f t="shared" si="2"/>
        <v>2592</v>
      </c>
      <c r="Q41" s="49">
        <f t="shared" ref="Q41" si="4">G41</f>
        <v>2745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08"/>
      <c r="D42" s="108"/>
      <c r="E42" s="109"/>
      <c r="F42" s="110"/>
      <c r="G42" s="111">
        <f>(AVERAGE(G11:G41)-2592)/2592</f>
        <v>6.5250398247710034E-2</v>
      </c>
      <c r="H42" s="111">
        <f>(AVERAGE(H11:H41)-30)/30</f>
        <v>6.5250398247710228E-2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" thickBot="1" x14ac:dyDescent="0.4">
      <c r="A43" s="1"/>
      <c r="B43" s="1"/>
      <c r="C43" s="51"/>
      <c r="D43" s="52"/>
      <c r="E43" s="52"/>
      <c r="F43" s="52"/>
      <c r="G43" s="52"/>
      <c r="H43" s="53"/>
      <c r="I43" s="1"/>
      <c r="J43" s="1"/>
      <c r="K43" s="1"/>
      <c r="L43" s="1"/>
      <c r="M43" s="1"/>
      <c r="N43" s="120" t="s">
        <v>17</v>
      </c>
      <c r="O43" s="77" t="s">
        <v>18</v>
      </c>
      <c r="P43" s="76">
        <f>SUM(P11:P41)</f>
        <v>80352</v>
      </c>
      <c r="Q43" s="76">
        <f>SUM(Q11:Q41)</f>
        <v>85595</v>
      </c>
      <c r="R43" s="1"/>
      <c r="S43" s="1"/>
      <c r="T43" s="1"/>
      <c r="U43" s="1"/>
      <c r="V43" s="1"/>
      <c r="W43" s="1"/>
    </row>
    <row r="44" spans="1:23" ht="15" thickBot="1" x14ac:dyDescent="0.4">
      <c r="A44" s="1"/>
      <c r="B44" s="1"/>
      <c r="C44" s="54"/>
      <c r="D44" s="58" t="s">
        <v>19</v>
      </c>
      <c r="E44" s="58"/>
      <c r="F44" s="58"/>
      <c r="G44" s="87">
        <f>(F41-F10)*1000/31/24/60/60</f>
        <v>31.957511947431303</v>
      </c>
      <c r="H44" s="59" t="s">
        <v>20</v>
      </c>
      <c r="I44" s="1"/>
      <c r="J44" s="1"/>
      <c r="K44" s="1"/>
      <c r="L44" s="1"/>
      <c r="M44" s="60"/>
      <c r="N44" s="121"/>
      <c r="O44" s="78" t="s">
        <v>21</v>
      </c>
      <c r="P44" s="93">
        <f>P43*1000/31/24/60/60</f>
        <v>30</v>
      </c>
      <c r="Q44" s="95">
        <f>Q43*1000/31/24/60/60</f>
        <v>31.957511947431303</v>
      </c>
      <c r="R44" s="60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5"/>
      <c r="D45" s="56"/>
      <c r="E45" s="56"/>
      <c r="F45" s="56"/>
      <c r="G45" s="56"/>
      <c r="H45" s="57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4" t="s">
        <v>23</v>
      </c>
      <c r="O46" s="75" t="s">
        <v>14</v>
      </c>
      <c r="P46" s="75"/>
      <c r="Q46" s="86">
        <f>Q43-P43</f>
        <v>5243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60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8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3158908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3160513</v>
      </c>
      <c r="D16" s="40">
        <f>+C16-C8</f>
        <v>1605</v>
      </c>
      <c r="E16" s="96">
        <f>+D16*1000/14/3600</f>
        <v>31.845238095238095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3161095</v>
      </c>
      <c r="D21" s="40">
        <f>+C21-C16</f>
        <v>582</v>
      </c>
      <c r="E21" s="96">
        <f>+D21*1000/5/3600</f>
        <v>32.333333333333336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3161662</v>
      </c>
      <c r="D26" s="40">
        <f>+C26-C21</f>
        <v>567</v>
      </c>
      <c r="E26" s="96">
        <f>+D26*1000/5/3600</f>
        <v>31.5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3161662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80">
        <v>0.33333333333333298</v>
      </c>
      <c r="C16" s="85">
        <v>3163295</v>
      </c>
      <c r="D16" s="40">
        <f>+C16-C8</f>
        <v>1633</v>
      </c>
      <c r="E16" s="96">
        <f>+D16*1000/14/3600</f>
        <v>32.400793650793652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3163862</v>
      </c>
      <c r="D21" s="40">
        <f>+C21-C16</f>
        <v>567</v>
      </c>
      <c r="E21" s="96">
        <f>+D21*1000/5/3600</f>
        <v>31.5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3164436</v>
      </c>
      <c r="D26" s="40">
        <f>+C26-C21</f>
        <v>574</v>
      </c>
      <c r="E26" s="96">
        <f>+D26*1000/5/3600</f>
        <v>31.888888888888889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3164436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3166059</v>
      </c>
      <c r="D16" s="40">
        <f>+C16-C8</f>
        <v>1623</v>
      </c>
      <c r="E16" s="96">
        <f>+D16*1000/14/3600</f>
        <v>32.202380952380956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3166638</v>
      </c>
      <c r="D21" s="40">
        <f>+C21-C16</f>
        <v>579</v>
      </c>
      <c r="E21" s="96">
        <f>+D21*1000/5/3600</f>
        <v>32.166666666666664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3167209</v>
      </c>
      <c r="D26" s="40">
        <f>+C26-C21</f>
        <v>571</v>
      </c>
      <c r="E26" s="96">
        <f>+D26*1000/5/3600</f>
        <v>31.722222222222221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3167209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3168826</v>
      </c>
      <c r="D16" s="40">
        <f>+C16-C8</f>
        <v>1617</v>
      </c>
      <c r="E16" s="96">
        <f>+D16*1000/14/3600</f>
        <v>32.083333333333336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3169406</v>
      </c>
      <c r="D21" s="40">
        <f>+C21-C16</f>
        <v>580</v>
      </c>
      <c r="E21" s="96">
        <f>+D21*1000/5/3600</f>
        <v>32.222222222222221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3169975</v>
      </c>
      <c r="D26" s="40">
        <f>+C26-C21</f>
        <v>569</v>
      </c>
      <c r="E26" s="96">
        <f>+D26*1000/5/3600</f>
        <v>31.611111111111111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3169975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3171585</v>
      </c>
      <c r="D16" s="40">
        <f>+C16-C8</f>
        <v>1610</v>
      </c>
      <c r="E16" s="96">
        <f>+D16*1000/14/3600</f>
        <v>31.944444444444443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3172155</v>
      </c>
      <c r="D21" s="40">
        <f>+C21-C16</f>
        <v>570</v>
      </c>
      <c r="E21" s="96">
        <f>+D21*1000/5/3600</f>
        <v>31.666666666666668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3172735</v>
      </c>
      <c r="D26" s="40">
        <f>+C26-C21</f>
        <v>580</v>
      </c>
      <c r="E26" s="96">
        <f>+D26*1000/5/3600</f>
        <v>32.222222222222221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3172735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3174358</v>
      </c>
      <c r="D16" s="40">
        <f>+C16-C8</f>
        <v>1623</v>
      </c>
      <c r="E16" s="96">
        <f>+D16*1000/14/3600</f>
        <v>32.202380952380956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3174921</v>
      </c>
      <c r="D21" s="40">
        <f>+C21-C16</f>
        <v>563</v>
      </c>
      <c r="E21" s="96">
        <f>+D21*1000/5/3600</f>
        <v>31.277777777777779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3175514</v>
      </c>
      <c r="D26" s="40">
        <f>+C26-C21</f>
        <v>593</v>
      </c>
      <c r="E26" s="96">
        <f>+D26*1000/5/3600</f>
        <v>32.944444444444443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3175514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3177140</v>
      </c>
      <c r="D16" s="40">
        <f>+C16-C8</f>
        <v>1626</v>
      </c>
      <c r="E16" s="96">
        <f>+D16*1000/14/3600</f>
        <v>32.261904761904759</v>
      </c>
      <c r="F16" s="41" t="s">
        <v>16</v>
      </c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3177719</v>
      </c>
      <c r="D21" s="40">
        <f>+C21-C16</f>
        <v>579</v>
      </c>
      <c r="E21" s="96">
        <f>+D21*1000/5/3600</f>
        <v>32.166666666666664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3178291</v>
      </c>
      <c r="D26" s="40">
        <f>+C26-C21</f>
        <v>572</v>
      </c>
      <c r="E26" s="96">
        <f>+D26*1000/5/3600</f>
        <v>31.777777777777779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3178291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3179897</v>
      </c>
      <c r="D16" s="40">
        <f>+C16-C8</f>
        <v>1606</v>
      </c>
      <c r="E16" s="96">
        <f>+D16*1000/14/3600</f>
        <v>31.865079365079364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3180445</v>
      </c>
      <c r="D21" s="40">
        <f>+C21-C16</f>
        <v>548</v>
      </c>
      <c r="E21" s="96">
        <f>+D21*1000/5/3600</f>
        <v>30.444444444444443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3181135</v>
      </c>
      <c r="D26" s="40">
        <f>+C26-C21</f>
        <v>690</v>
      </c>
      <c r="E26" s="96">
        <f>+D26*1000/5/3600</f>
        <v>38.333333333333336</v>
      </c>
      <c r="F26" s="41" t="s">
        <v>16</v>
      </c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3181135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3182614</v>
      </c>
      <c r="D16" s="40">
        <f>+C16-C8</f>
        <v>1479</v>
      </c>
      <c r="E16" s="96">
        <f>+D16*1000/14/3600</f>
        <v>29.345238095238095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3183177</v>
      </c>
      <c r="D21" s="40">
        <f>+C21-C16</f>
        <v>563</v>
      </c>
      <c r="E21" s="96">
        <f>+D21*1000/5/3600</f>
        <v>31.277777777777779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3183730</v>
      </c>
      <c r="D26" s="40">
        <f>+C26-C21</f>
        <v>553</v>
      </c>
      <c r="E26" s="96">
        <f>+D26*1000/5/3600</f>
        <v>30.722222222222221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3183730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3185334</v>
      </c>
      <c r="D16" s="40">
        <f>+C16-C8</f>
        <v>1604</v>
      </c>
      <c r="E16" s="96">
        <f>+D16*1000/14/3600</f>
        <v>31.825396825396822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3185902</v>
      </c>
      <c r="D21" s="40">
        <f>+C21-C16</f>
        <v>568</v>
      </c>
      <c r="E21" s="96">
        <f>+D21*1000/5/3600</f>
        <v>31.555555555555557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3186475</v>
      </c>
      <c r="D26" s="40">
        <f>+C26-C21</f>
        <v>573</v>
      </c>
      <c r="E26" s="96">
        <f>+D26*1000/5/3600</f>
        <v>31.833333333333332</v>
      </c>
      <c r="F26" s="41" t="s">
        <v>16</v>
      </c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45292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3136482</v>
      </c>
      <c r="D8" s="28"/>
      <c r="E8" s="28"/>
      <c r="F8" s="8"/>
      <c r="G8" s="127"/>
      <c r="H8" s="128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33" t="s">
        <v>16</v>
      </c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3138134</v>
      </c>
      <c r="D16" s="40">
        <f>+C16-C8</f>
        <v>1652</v>
      </c>
      <c r="E16" s="96">
        <f>+D16*1000/14/3600</f>
        <v>32.777777777777779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33" t="s">
        <v>16</v>
      </c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3138732</v>
      </c>
      <c r="D21" s="40">
        <f>+C21-C16</f>
        <v>598</v>
      </c>
      <c r="E21" s="96">
        <f>+D21*1000/5/3600</f>
        <v>33.222222222222221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33" t="s">
        <v>16</v>
      </c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3139308</v>
      </c>
      <c r="D26" s="40">
        <f>+C26-C21</f>
        <v>576</v>
      </c>
      <c r="E26" s="96">
        <f>+D26*1000/5/3600</f>
        <v>32</v>
      </c>
      <c r="F26" s="41" t="s">
        <v>16</v>
      </c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>+D28*1000/3600</f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>+D29*1000/3600</f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>+D30*1000/3600</f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>+D31*1000/3600</f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>+D32*1000/3600</f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3186475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3188076</v>
      </c>
      <c r="D16" s="40">
        <f>+C16-C8</f>
        <v>1601</v>
      </c>
      <c r="E16" s="96">
        <f>+D16*1000/14/3600</f>
        <v>31.765873015873016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3188657</v>
      </c>
      <c r="D21" s="40">
        <f>+C21-C16</f>
        <v>581</v>
      </c>
      <c r="E21" s="96">
        <f>+D21*1000/5/3600</f>
        <v>32.277777777777779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3189234</v>
      </c>
      <c r="D26" s="40">
        <f>+C26-C21</f>
        <v>577</v>
      </c>
      <c r="E26" s="96">
        <f>+D26*1000/5/3600</f>
        <v>32.055555555555557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3189234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3190894</v>
      </c>
      <c r="D16" s="40">
        <f>+C16-C8</f>
        <v>1660</v>
      </c>
      <c r="E16" s="96">
        <f>+D16*1000/14/3600</f>
        <v>32.936507936507937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3191484</v>
      </c>
      <c r="D21" s="40">
        <f>+C21-C16</f>
        <v>590</v>
      </c>
      <c r="E21" s="96">
        <f>+D21*1000/5/3600</f>
        <v>32.777777777777779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3192061</v>
      </c>
      <c r="D26" s="40">
        <f>+C26-C21</f>
        <v>577</v>
      </c>
      <c r="E26" s="96">
        <f>+D26*1000/5/3600</f>
        <v>32.055555555555557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3192061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3193639</v>
      </c>
      <c r="D16" s="40">
        <f>+C16-C8</f>
        <v>1578</v>
      </c>
      <c r="E16" s="96">
        <f>+D16*1000/14/3600</f>
        <v>31.309523809523807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3194211</v>
      </c>
      <c r="D21" s="40">
        <f>+C21-C16</f>
        <v>572</v>
      </c>
      <c r="E21" s="96">
        <f>+D21*1000/5/3600</f>
        <v>31.777777777777779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3194778</v>
      </c>
      <c r="D26" s="40">
        <f>+C26-C21</f>
        <v>567</v>
      </c>
      <c r="E26" s="96">
        <f>+D26*1000/5/3600</f>
        <v>31.5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3194778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3196303</v>
      </c>
      <c r="D16" s="40">
        <f>+C16-C8</f>
        <v>1525</v>
      </c>
      <c r="E16" s="96">
        <f>+D16*1000/14/3600</f>
        <v>30.25793650793651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3196856</v>
      </c>
      <c r="D21" s="40">
        <f>+C21-C16</f>
        <v>553</v>
      </c>
      <c r="E21" s="96">
        <f>+D21*1000/5/3600</f>
        <v>30.722222222222221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3197426</v>
      </c>
      <c r="D26" s="40">
        <f>+C26-C21</f>
        <v>570</v>
      </c>
      <c r="E26" s="96">
        <f>+D26*1000/5/3600</f>
        <v>31.666666666666668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3197426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3199048</v>
      </c>
      <c r="D16" s="40">
        <f>+C16-C8</f>
        <v>1622</v>
      </c>
      <c r="E16" s="96">
        <f>+D16*1000/14/3600</f>
        <v>32.182539682539684</v>
      </c>
      <c r="F16" s="45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3199621</v>
      </c>
      <c r="D21" s="40">
        <f>+C21-C16</f>
        <v>573</v>
      </c>
      <c r="E21" s="96">
        <f>+D21*1000/5/3600</f>
        <v>31.833333333333332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3200188</v>
      </c>
      <c r="D26" s="40">
        <f>+C26-C21</f>
        <v>567</v>
      </c>
      <c r="E26" s="96">
        <f>+D26*1000/5/3600</f>
        <v>31.5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48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3200188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3201816</v>
      </c>
      <c r="D16" s="40">
        <f>+C16-C8</f>
        <v>1628</v>
      </c>
      <c r="E16" s="96">
        <f>+D16*1000/14/3600</f>
        <v>32.301587301587304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3202378</v>
      </c>
      <c r="D21" s="40">
        <f>+C21-C16</f>
        <v>562</v>
      </c>
      <c r="E21" s="96">
        <f>+D21*1000/5/3600</f>
        <v>31.222222222222221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3202948</v>
      </c>
      <c r="D26" s="40">
        <f>+C26-C21</f>
        <v>570</v>
      </c>
      <c r="E26" s="96">
        <f>+D26*1000/5/3600</f>
        <v>31.666666666666668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3202948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3204520</v>
      </c>
      <c r="D16" s="40">
        <f>+C16-C8</f>
        <v>1572</v>
      </c>
      <c r="E16" s="96">
        <f>+D16*1000/14/3600</f>
        <v>31.190476190476193</v>
      </c>
      <c r="F16" s="41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3205067</v>
      </c>
      <c r="D21" s="40">
        <f>+C21-C16</f>
        <v>547</v>
      </c>
      <c r="E21" s="96">
        <f>+D21*1000/5/3600</f>
        <v>30.388888888888889</v>
      </c>
      <c r="F21" s="41"/>
      <c r="G21" s="146" t="s">
        <v>16</v>
      </c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3205622</v>
      </c>
      <c r="D26" s="40">
        <f>+C26-C21</f>
        <v>555</v>
      </c>
      <c r="E26" s="96">
        <f>+D26*1000/5/3600</f>
        <v>30.833333333333332</v>
      </c>
      <c r="F26" s="41"/>
      <c r="G26" s="146" t="s">
        <v>16</v>
      </c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50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3205622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3207187</v>
      </c>
      <c r="D16" s="40">
        <f>+C16-C8</f>
        <v>1565</v>
      </c>
      <c r="E16" s="96">
        <f>+D16*1000/14/3600</f>
        <v>31.051587301587304</v>
      </c>
      <c r="F16" s="45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3207758</v>
      </c>
      <c r="D21" s="40">
        <f>+C21-C16</f>
        <v>571</v>
      </c>
      <c r="E21" s="96">
        <f>+D21*1000/5/3600</f>
        <v>31.722222222222221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3208314</v>
      </c>
      <c r="D26" s="40">
        <f>+C26-C21</f>
        <v>556</v>
      </c>
      <c r="E26" s="96">
        <f>+D26*1000/5/3600</f>
        <v>30.888888888888889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51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5">
        <f>+'Día 26'!C26</f>
        <v>3208314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3209900</v>
      </c>
      <c r="D16" s="40">
        <f>+C16-C8</f>
        <v>1586</v>
      </c>
      <c r="E16" s="96">
        <f>+D16*1000/14/3600</f>
        <v>31.468253968253968</v>
      </c>
      <c r="F16" s="45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8">
        <f t="shared" si="1"/>
        <v>0</v>
      </c>
      <c r="F17" s="100"/>
      <c r="G17" s="152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8">
        <f t="shared" si="1"/>
        <v>0</v>
      </c>
      <c r="F18" s="100"/>
      <c r="G18" s="152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8">
        <f t="shared" si="1"/>
        <v>0</v>
      </c>
      <c r="F19" s="100"/>
      <c r="G19" s="152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9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3210471</v>
      </c>
      <c r="D21" s="40">
        <f>+C21-C16</f>
        <v>571</v>
      </c>
      <c r="E21" s="96">
        <f>+D21*1000/5/3600</f>
        <v>31.722222222222221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3211037</v>
      </c>
      <c r="D26" s="40">
        <f>+C26-C21</f>
        <v>566</v>
      </c>
      <c r="E26" s="96">
        <f>+D26*1000/5/3600</f>
        <v>31.444444444444443</v>
      </c>
      <c r="F26" s="45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52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3211037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3212624</v>
      </c>
      <c r="D16" s="40">
        <f>+C16-C8</f>
        <v>1587</v>
      </c>
      <c r="E16" s="96">
        <f>+D16*1000/14/3600</f>
        <v>31.488095238095237</v>
      </c>
      <c r="F16" s="45"/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3213182</v>
      </c>
      <c r="D21" s="40">
        <f>+C21-C16</f>
        <v>558</v>
      </c>
      <c r="E21" s="96">
        <f>+D21*1000/5/3600</f>
        <v>31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3213744</v>
      </c>
      <c r="D26" s="40">
        <f>+C26-C21</f>
        <v>562</v>
      </c>
      <c r="E26" s="96">
        <f>+D26*1000/5/3600</f>
        <v>31.222222222222221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topLeftCell="A4" zoomScale="85" zoomScaleNormal="85" zoomScalePageLayoutView="70" workbookViewId="0">
      <selection activeCell="I22" sqref="I2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3139308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 t="s">
        <v>16</v>
      </c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3140939</v>
      </c>
      <c r="D16" s="40">
        <f>+C16-C8</f>
        <v>1631</v>
      </c>
      <c r="E16" s="96">
        <f>+D16*1000/14/3600</f>
        <v>32.361111111111114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9"/>
      <c r="G20" s="148"/>
      <c r="H20" s="149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3141523</v>
      </c>
      <c r="D21" s="40">
        <f>+C21-C16</f>
        <v>584</v>
      </c>
      <c r="E21" s="97">
        <f>+D21*1000/5/3600</f>
        <v>32.444444444444443</v>
      </c>
      <c r="F21" s="41"/>
      <c r="G21" s="150"/>
      <c r="H21" s="151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90"/>
      <c r="G22" s="127"/>
      <c r="H22" s="128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3142085</v>
      </c>
      <c r="D26" s="40">
        <f>+C26-C21</f>
        <v>562</v>
      </c>
      <c r="E26" s="96">
        <f>+D26*1000/5/3600</f>
        <v>31.222222222222221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94">
        <f>+'Día 28'!C26</f>
        <v>3213744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2">
        <v>3215355</v>
      </c>
      <c r="D16" s="40">
        <f>+C16-C8</f>
        <v>1611</v>
      </c>
      <c r="E16" s="103">
        <f>+D16*1000/14/3600</f>
        <v>31.964285714285712</v>
      </c>
      <c r="F16" s="45" t="s">
        <v>16</v>
      </c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1">
        <v>3215935</v>
      </c>
      <c r="D21" s="40">
        <f>+C21-C16</f>
        <v>580</v>
      </c>
      <c r="E21" s="103">
        <f>+D21*1000/5/3600</f>
        <v>32.222222222222221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1">
        <v>3216502</v>
      </c>
      <c r="D26" s="40">
        <f>+C26-C21</f>
        <v>567</v>
      </c>
      <c r="E26" s="103">
        <f>+D26*1000/5/3600</f>
        <v>31.5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zoomScale="85" zoomScaleNormal="85" zoomScalePageLayoutView="70" workbookViewId="0">
      <selection activeCell="C9" sqref="C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29'!C26</f>
        <v>3216502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3218145</v>
      </c>
      <c r="D16" s="40">
        <f>+C16-C8</f>
        <v>1643</v>
      </c>
      <c r="E16" s="96">
        <f>+D16*1000/14/3600</f>
        <v>32.599206349206348</v>
      </c>
      <c r="F16" s="45" t="s">
        <v>16</v>
      </c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3218728</v>
      </c>
      <c r="D21" s="40">
        <f>+C21-C16</f>
        <v>583</v>
      </c>
      <c r="E21" s="96">
        <f>+D21*1000/5/3600</f>
        <v>32.388888888888886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3219302</v>
      </c>
      <c r="D26" s="40">
        <f>+C26-C21</f>
        <v>574</v>
      </c>
      <c r="E26" s="96">
        <f>+D26*1000/5/3600</f>
        <v>31.888888888888889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2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55</v>
      </c>
      <c r="C7" s="106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1">
        <f>+'Día 30'!C26</f>
        <v>3219302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7">
        <v>3220890</v>
      </c>
      <c r="D16" s="40">
        <f>+C16-C8</f>
        <v>1588</v>
      </c>
      <c r="E16" s="96">
        <f>+D16*1000/14/3600</f>
        <v>31.50793650793651</v>
      </c>
      <c r="F16" s="45" t="s">
        <v>16</v>
      </c>
      <c r="G16" s="146" t="s">
        <v>16</v>
      </c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/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3221469</v>
      </c>
      <c r="D21" s="40">
        <f>+C21-C16</f>
        <v>579</v>
      </c>
      <c r="E21" s="96">
        <f>+D21*1000/5/3600</f>
        <v>32.166666666666664</v>
      </c>
      <c r="F21" s="45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3222034</v>
      </c>
      <c r="D26" s="40">
        <f>+C26-C21</f>
        <v>565</v>
      </c>
      <c r="E26" s="96">
        <f>+D26*1000/5/3600</f>
        <v>31.388888888888889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45294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3142085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3143731</v>
      </c>
      <c r="D16" s="40">
        <f>+C16-C8</f>
        <v>1646</v>
      </c>
      <c r="E16" s="96">
        <f>+D16*1000/14/3600</f>
        <v>32.658730158730158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3144351</v>
      </c>
      <c r="D21" s="40">
        <f>+C21-C16</f>
        <v>620</v>
      </c>
      <c r="E21" s="96">
        <f>+D21*1000/5/3600</f>
        <v>34.444444444444443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3144907</v>
      </c>
      <c r="D26" s="40">
        <f>+C26-C21</f>
        <v>556</v>
      </c>
      <c r="E26" s="96">
        <f>+D26*1000/5/3600</f>
        <v>30.888888888888889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45295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3144907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3146553</v>
      </c>
      <c r="D16" s="40">
        <f>+C16-C8</f>
        <v>1646</v>
      </c>
      <c r="E16" s="96">
        <f>+D16*1000/14/3600</f>
        <v>32.658730158730158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3147149</v>
      </c>
      <c r="D21" s="40">
        <f>+C21-C16</f>
        <v>596</v>
      </c>
      <c r="E21" s="96">
        <f>+D21*1000/5/3600</f>
        <v>33.111111111111114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3147737</v>
      </c>
      <c r="D26" s="40">
        <f>+C26-C21</f>
        <v>588</v>
      </c>
      <c r="E26" s="96">
        <f>+D26*1000/5/3600</f>
        <v>32.666666666666664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zoomScale="85" zoomScaleNormal="85" zoomScalePageLayoutView="70" workbookViewId="0">
      <selection activeCell="F30" sqref="F30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45296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3147737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3149397</v>
      </c>
      <c r="D16" s="40">
        <f>+C16-C8</f>
        <v>1660</v>
      </c>
      <c r="E16" s="96">
        <f>+D16*1000/14/3600</f>
        <v>32.936507936507937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3149973</v>
      </c>
      <c r="D21" s="40">
        <f>+C21-C16</f>
        <v>576</v>
      </c>
      <c r="E21" s="96">
        <f>+D21*1000/5/3600</f>
        <v>32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3150566</v>
      </c>
      <c r="D26" s="40">
        <f>+C26-C21</f>
        <v>593</v>
      </c>
      <c r="E26" s="96">
        <f>+D26*1000/5/3600</f>
        <v>32.944444444444443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45297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3150566</v>
      </c>
      <c r="D8" s="28" t="s">
        <v>16</v>
      </c>
      <c r="E8" s="28"/>
      <c r="F8" s="8"/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3152209</v>
      </c>
      <c r="D16" s="40">
        <f>+C16-C8</f>
        <v>1643</v>
      </c>
      <c r="E16" s="96">
        <f>+D16*1000/14/3600</f>
        <v>32.599206349206348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1"/>
      <c r="H20" s="9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3152788</v>
      </c>
      <c r="D21" s="40">
        <f>+C21-C16</f>
        <v>579</v>
      </c>
      <c r="E21" s="96">
        <f>+D21*1000/5/3600</f>
        <v>32.166666666666664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3153376</v>
      </c>
      <c r="D26" s="40">
        <f>+C26-C21</f>
        <v>588</v>
      </c>
      <c r="E26" s="96">
        <f>+D26*1000/5/3600</f>
        <v>32.666666666666664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4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44933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3153376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3154991</v>
      </c>
      <c r="D16" s="40">
        <f>+C16-C8</f>
        <v>1615</v>
      </c>
      <c r="E16" s="96">
        <f>+D16*1000/14/3600</f>
        <v>32.043650793650791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3155577</v>
      </c>
      <c r="D21" s="40">
        <f>+C21-C16</f>
        <v>586</v>
      </c>
      <c r="E21" s="96">
        <f>+D21*1000/5/3600</f>
        <v>32.555555555555557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3156152</v>
      </c>
      <c r="D26" s="40">
        <f>+C26-C21</f>
        <v>575</v>
      </c>
      <c r="E26" s="96">
        <f>+D26*1000/5/3600</f>
        <v>31.944444444444443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zoomScale="85" zoomScaleNormal="85" zoomScalePageLayoutView="70" workbookViewId="0">
      <selection activeCell="C12" sqref="C1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9"/>
      <c r="C2" s="130"/>
      <c r="D2" s="137" t="s">
        <v>25</v>
      </c>
      <c r="E2" s="138"/>
      <c r="F2" s="138"/>
      <c r="G2" s="138"/>
      <c r="H2" s="139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31"/>
      <c r="C3" s="132"/>
      <c r="D3" s="140"/>
      <c r="E3" s="141"/>
      <c r="F3" s="141"/>
      <c r="G3" s="141"/>
      <c r="H3" s="142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43" t="s">
        <v>26</v>
      </c>
      <c r="E5" s="144"/>
      <c r="F5" s="144"/>
      <c r="G5" s="144"/>
      <c r="H5" s="145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45299</v>
      </c>
      <c r="C7" s="22" t="s">
        <v>27</v>
      </c>
      <c r="D7" s="23" t="s">
        <v>28</v>
      </c>
      <c r="E7" s="24" t="s">
        <v>15</v>
      </c>
      <c r="F7" s="25" t="s">
        <v>29</v>
      </c>
      <c r="G7" s="125" t="s">
        <v>30</v>
      </c>
      <c r="H7" s="126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3156152</v>
      </c>
      <c r="D8" s="28" t="s">
        <v>16</v>
      </c>
      <c r="E8" s="28"/>
      <c r="F8" s="8" t="s">
        <v>16</v>
      </c>
      <c r="G8" s="127"/>
      <c r="H8" s="128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33"/>
      <c r="H9" s="134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33"/>
      <c r="H10" s="134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33"/>
      <c r="H11" s="134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33"/>
      <c r="H12" s="134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33"/>
      <c r="H13" s="134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33"/>
      <c r="H14" s="134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33"/>
      <c r="H15" s="134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5">
        <v>3157759</v>
      </c>
      <c r="D16" s="40">
        <f>+C16-C8</f>
        <v>1607</v>
      </c>
      <c r="E16" s="96">
        <f>+D16*1000/14/3600</f>
        <v>31.884920634920636</v>
      </c>
      <c r="F16" s="41"/>
      <c r="G16" s="146"/>
      <c r="H16" s="147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33"/>
      <c r="H17" s="134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33"/>
      <c r="H18" s="134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33"/>
      <c r="H19" s="134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33"/>
      <c r="H20" s="134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5">
        <v>3158322</v>
      </c>
      <c r="D21" s="40">
        <f>+C21-C16</f>
        <v>563</v>
      </c>
      <c r="E21" s="96">
        <f>+D21*1000/5/3600</f>
        <v>31.277777777777779</v>
      </c>
      <c r="F21" s="41"/>
      <c r="G21" s="146"/>
      <c r="H21" s="147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33"/>
      <c r="H22" s="134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33"/>
      <c r="H23" s="134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33"/>
      <c r="H24" s="134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33"/>
      <c r="H25" s="134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5">
        <v>3158908</v>
      </c>
      <c r="D26" s="40">
        <f>+C26-C21</f>
        <v>586</v>
      </c>
      <c r="E26" s="96">
        <f>+D26*1000/5/3600</f>
        <v>32.555555555555557</v>
      </c>
      <c r="F26" s="41"/>
      <c r="G26" s="146"/>
      <c r="H26" s="147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33"/>
      <c r="H27" s="134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33"/>
      <c r="H28" s="134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33"/>
      <c r="H29" s="134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33"/>
      <c r="H30" s="134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33"/>
      <c r="H31" s="134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35"/>
      <c r="H32" s="136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3FD08A28-D25D-4027-B81D-4DA336214983}"/>
</file>

<file path=customXml/itemProps2.xml><?xml version="1.0" encoding="utf-8"?>
<ds:datastoreItem xmlns:ds="http://schemas.openxmlformats.org/officeDocument/2006/customXml" ds:itemID="{AFFBFBE6-CAF7-4E2B-8B7D-0214DE5C8307}"/>
</file>

<file path=customXml/itemProps3.xml><?xml version="1.0" encoding="utf-8"?>
<ds:datastoreItem xmlns:ds="http://schemas.openxmlformats.org/officeDocument/2006/customXml" ds:itemID="{8CC6B3C2-34B6-4100-A36E-E3D58BA31F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2024-03-20T15:14:10Z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