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3 Dic 2023\"/>
    </mc:Choice>
  </mc:AlternateContent>
  <bookViews>
    <workbookView xWindow="0" yWindow="0" windowWidth="10160" windowHeight="464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40" l="1"/>
  <c r="L30" i="40"/>
  <c r="L24" i="40"/>
  <c r="L18" i="40"/>
  <c r="L12" i="40"/>
  <c r="L13" i="40" s="1"/>
  <c r="G44" i="40"/>
  <c r="H42" i="40"/>
  <c r="G42" i="40"/>
  <c r="Q46" i="40"/>
  <c r="Q43" i="40"/>
  <c r="Q44" i="40" s="1"/>
  <c r="P43" i="40"/>
  <c r="P44" i="40" s="1"/>
  <c r="P41" i="40"/>
  <c r="Q41" i="40"/>
  <c r="P12" i="40"/>
  <c r="Q12" i="40"/>
  <c r="P13" i="40"/>
  <c r="Q13" i="40"/>
  <c r="P14" i="40"/>
  <c r="Q14" i="40"/>
  <c r="P15" i="40"/>
  <c r="Q15" i="40"/>
  <c r="P16" i="40"/>
  <c r="Q16" i="40"/>
  <c r="P17" i="40"/>
  <c r="Q17" i="40"/>
  <c r="P18" i="40"/>
  <c r="Q18" i="40"/>
  <c r="P19" i="40"/>
  <c r="Q19" i="40"/>
  <c r="P20" i="40"/>
  <c r="Q20" i="40"/>
  <c r="P21" i="40"/>
  <c r="Q21" i="40"/>
  <c r="P22" i="40"/>
  <c r="Q22" i="40"/>
  <c r="P23" i="40"/>
  <c r="Q23" i="40"/>
  <c r="P24" i="40"/>
  <c r="Q24" i="40"/>
  <c r="P25" i="40"/>
  <c r="Q25" i="40"/>
  <c r="P26" i="40"/>
  <c r="Q26" i="40"/>
  <c r="P27" i="40"/>
  <c r="Q27" i="40"/>
  <c r="P28" i="40"/>
  <c r="Q28" i="40"/>
  <c r="P29" i="40"/>
  <c r="Q29" i="40"/>
  <c r="P30" i="40"/>
  <c r="Q30" i="40"/>
  <c r="P31" i="40"/>
  <c r="Q31" i="40"/>
  <c r="P32" i="40"/>
  <c r="Q32" i="40"/>
  <c r="P33" i="40"/>
  <c r="Q33" i="40"/>
  <c r="P34" i="40"/>
  <c r="Q34" i="40"/>
  <c r="P35" i="40"/>
  <c r="Q35" i="40"/>
  <c r="P36" i="40"/>
  <c r="Q36" i="40"/>
  <c r="P37" i="40"/>
  <c r="Q37" i="40"/>
  <c r="P38" i="40"/>
  <c r="Q38" i="40"/>
  <c r="P39" i="40"/>
  <c r="Q39" i="40"/>
  <c r="P40" i="40"/>
  <c r="Q40" i="40"/>
  <c r="Q11" i="40"/>
  <c r="P11" i="40"/>
  <c r="G12" i="40"/>
  <c r="H12" i="40"/>
  <c r="G13" i="40"/>
  <c r="H13" i="40" s="1"/>
  <c r="G14" i="40"/>
  <c r="H14" i="40"/>
  <c r="G15" i="40"/>
  <c r="H15" i="40"/>
  <c r="G16" i="40"/>
  <c r="H16" i="40" s="1"/>
  <c r="G17" i="40"/>
  <c r="H17" i="40"/>
  <c r="G18" i="40"/>
  <c r="H18" i="40"/>
  <c r="G19" i="40"/>
  <c r="H19" i="40" s="1"/>
  <c r="G20" i="40"/>
  <c r="H20" i="40"/>
  <c r="G21" i="40"/>
  <c r="H21" i="40"/>
  <c r="G22" i="40"/>
  <c r="H22" i="40" s="1"/>
  <c r="G23" i="40"/>
  <c r="H23" i="40"/>
  <c r="G24" i="40"/>
  <c r="H24" i="40"/>
  <c r="G25" i="40"/>
  <c r="H25" i="40" s="1"/>
  <c r="G26" i="40"/>
  <c r="H26" i="40"/>
  <c r="G27" i="40"/>
  <c r="H27" i="40"/>
  <c r="G28" i="40"/>
  <c r="H28" i="40" s="1"/>
  <c r="G29" i="40"/>
  <c r="H29" i="40"/>
  <c r="G30" i="40"/>
  <c r="H30" i="40"/>
  <c r="G31" i="40"/>
  <c r="H31" i="40" s="1"/>
  <c r="G32" i="40"/>
  <c r="H32" i="40"/>
  <c r="G33" i="40"/>
  <c r="H33" i="40"/>
  <c r="G34" i="40"/>
  <c r="H34" i="40" s="1"/>
  <c r="G35" i="40"/>
  <c r="H35" i="40"/>
  <c r="G36" i="40"/>
  <c r="H36" i="40"/>
  <c r="G37" i="40"/>
  <c r="H37" i="40" s="1"/>
  <c r="G38" i="40"/>
  <c r="H38" i="40"/>
  <c r="G39" i="40"/>
  <c r="H39" i="40"/>
  <c r="G40" i="40"/>
  <c r="H40" i="40" s="1"/>
  <c r="G41" i="40"/>
  <c r="H41" i="40"/>
  <c r="G11" i="40"/>
  <c r="F41" i="40" l="1"/>
  <c r="C8" i="45" l="1"/>
  <c r="F40" i="40" l="1"/>
  <c r="E32" i="45"/>
  <c r="D32" i="45"/>
  <c r="D31" i="45"/>
  <c r="E31" i="45" s="1"/>
  <c r="E30" i="45"/>
  <c r="D30" i="45"/>
  <c r="D29" i="45"/>
  <c r="E29" i="45" s="1"/>
  <c r="E28" i="45"/>
  <c r="D28" i="45"/>
  <c r="D26" i="45"/>
  <c r="E26" i="45" s="1"/>
  <c r="E25" i="45"/>
  <c r="D25" i="45"/>
  <c r="D24" i="45"/>
  <c r="E24" i="45" s="1"/>
  <c r="E23" i="45"/>
  <c r="D23" i="45"/>
  <c r="D21" i="45"/>
  <c r="E21" i="45" s="1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D16" i="45"/>
  <c r="E16" i="45" s="1"/>
  <c r="E17" i="33" l="1"/>
  <c r="F37" i="40" l="1"/>
  <c r="F38" i="40"/>
  <c r="F39" i="40"/>
  <c r="C8" i="42" l="1"/>
  <c r="C8" i="41"/>
  <c r="C8" i="34"/>
  <c r="C8" i="33"/>
  <c r="D16" i="33" s="1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 s="1"/>
  <c r="D10" i="34"/>
  <c r="E10" i="34" s="1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H11" i="40" l="1"/>
  <c r="L37" i="40" l="1"/>
  <c r="L31" i="40"/>
  <c r="L25" i="40"/>
  <c r="L19" i="40"/>
</calcChain>
</file>

<file path=xl/sharedStrings.xml><?xml version="1.0" encoding="utf-8"?>
<sst xmlns="http://schemas.openxmlformats.org/spreadsheetml/2006/main" count="733" uniqueCount="51">
  <si>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</si>
  <si>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</si>
  <si>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</si>
  <si>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</si>
  <si>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</si>
  <si>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</si>
  <si>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</si>
  <si>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</si>
  <si>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</si>
  <si>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</si>
  <si>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</si>
  <si>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</si>
  <si>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</si>
  <si>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</si>
  <si>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</si>
  <si>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</si>
  <si>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</si>
  <si>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</si>
  <si>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</si>
  <si>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</si>
  <si>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</si>
  <si>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</si>
  <si>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</si>
  <si>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</si>
  <si>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</si>
  <si>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</si>
  <si>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</si>
  <si>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</si>
  <si>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</si>
  <si>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</si>
  <si>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</si>
  <si>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</si>
  <si>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</si>
  <si>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6 diciembre 2023</t>
  </si>
  <si>
    <t>7 de diciembre 2023</t>
  </si>
  <si>
    <t>8 de diciembre 2023</t>
  </si>
  <si>
    <t>9 diciembre 2023</t>
  </si>
  <si>
    <t>10 diciembre 2023</t>
  </si>
  <si>
    <t>11 diciembre 2023</t>
  </si>
  <si>
    <t>12 diciembre 2023</t>
  </si>
  <si>
    <t>13 diciembre 2023</t>
  </si>
  <si>
    <t>14 diciembre 2023</t>
  </si>
  <si>
    <t>15 diciembre 2023</t>
  </si>
  <si>
    <t>16 diciembre 2023</t>
  </si>
  <si>
    <t>17 diciembre 2023</t>
  </si>
  <si>
    <t>31-11-2023</t>
  </si>
  <si>
    <t>Aporte 1 al 3 de Diciembre</t>
  </si>
  <si>
    <t>Aporte 4 al 10 de Diciembre</t>
  </si>
  <si>
    <t>Aporte 11 al 17 de Diciembre</t>
  </si>
  <si>
    <t>Aporte 18 al 24 de Diciembre</t>
  </si>
  <si>
    <t>Aporte 25 al 31 de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</si>
</sst>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4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0" fontId="1" fillId="7" borderId="60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0" xfId="0" applyBorder="1"/>
    <xf numFmtId="0" fontId="1" fillId="7" borderId="60" xfId="0" applyFont="1" applyFill="1" applyBorder="1" applyAlignment="1" applyProtection="1">
      <alignment horizontal="center" vertical="center"/>
      <protection locked="0"/>
    </xf>
    <xf numFmtId="3" fontId="1" fillId="7" borderId="60" xfId="0" applyNumberFormat="1" applyFont="1" applyFill="1" applyBorder="1" applyAlignment="1">
      <alignment horizontal="center" vertical="center"/>
    </xf>
    <xf numFmtId="0" fontId="1" fillId="6" borderId="60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166" fontId="1" fillId="6" borderId="1" xfId="0" applyNumberFormat="1" applyFont="1" applyFill="1" applyBorder="1" applyAlignment="1">
      <alignment horizontal="center" vertical="center"/>
    </xf>
    <xf numFmtId="0" fontId="1" fillId="6" borderId="61" xfId="0" applyFont="1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14" fontId="9" fillId="5" borderId="38" xfId="0" applyNumberFormat="1" applyFont="1" applyFill="1" applyBorder="1" applyAlignment="1">
      <alignment horizontal="center"/>
    </xf>
    <xf numFmtId="166" fontId="9" fillId="5" borderId="59" xfId="0" applyNumberFormat="1" applyFont="1" applyFill="1" applyBorder="1" applyAlignment="1">
      <alignment horizontal="center"/>
    </xf>
    <xf numFmtId="166" fontId="9" fillId="5" borderId="44" xfId="0" applyNumberFormat="1" applyFont="1" applyFill="1" applyBorder="1" applyAlignment="1">
      <alignment horizontal="center"/>
    </xf>
    <xf numFmtId="165" fontId="0" fillId="2" borderId="0" xfId="0" applyNumberFormat="1" applyFill="1"/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A22" zoomScale="90" zoomScaleNormal="90" workbookViewId="0">
      <selection activeCell="E27" sqref="E27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9" t="s">
        <v>0</v>
      </c>
      <c r="D4" s="1"/>
      <c r="E4" s="1"/>
      <c r="F4" s="1"/>
      <c r="G4" s="1"/>
      <c r="H4" s="1"/>
      <c r="I4" s="1"/>
      <c r="J4" s="1"/>
      <c r="K4" s="1"/>
      <c r="L4" s="59"/>
      <c r="M4" s="1"/>
      <c r="N4" s="1"/>
      <c r="O4" s="59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9" t="s">
        <v>2</v>
      </c>
      <c r="D5" s="59"/>
      <c r="E5" s="59"/>
      <c r="F5" s="59"/>
      <c r="G5" s="59"/>
      <c r="H5" s="59"/>
      <c r="I5" s="1"/>
      <c r="J5" s="1"/>
      <c r="K5" s="1"/>
      <c r="L5" s="59"/>
      <c r="M5" s="1"/>
      <c r="N5" s="1"/>
      <c r="O5" s="59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05" t="s">
        <v>4</v>
      </c>
      <c r="D8" s="105" t="s">
        <v>5</v>
      </c>
      <c r="E8" s="46" t="s">
        <v>6</v>
      </c>
      <c r="F8" s="105" t="s">
        <v>7</v>
      </c>
      <c r="G8" s="109" t="s">
        <v>8</v>
      </c>
      <c r="H8" s="110"/>
      <c r="I8" s="1"/>
      <c r="J8" s="1"/>
      <c r="K8" s="59" t="s">
        <v>9</v>
      </c>
      <c r="L8" s="63"/>
      <c r="M8" s="63"/>
      <c r="N8" s="63"/>
      <c r="O8" s="107" t="s">
        <v>10</v>
      </c>
      <c r="P8" s="105" t="s">
        <v>11</v>
      </c>
      <c r="Q8" s="107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06"/>
      <c r="D9" s="106"/>
      <c r="E9" s="83" t="s">
        <v>13</v>
      </c>
      <c r="F9" s="106"/>
      <c r="G9" s="111"/>
      <c r="H9" s="112"/>
      <c r="I9" s="1"/>
      <c r="J9" s="1"/>
      <c r="K9" s="1"/>
      <c r="L9" s="63"/>
      <c r="M9" s="63"/>
      <c r="N9" s="63"/>
      <c r="O9" s="108"/>
      <c r="P9" s="106"/>
      <c r="Q9" s="108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0" t="s">
        <v>45</v>
      </c>
      <c r="E10" s="81">
        <v>0.33333333333333331</v>
      </c>
      <c r="F10" s="82">
        <v>3049207</v>
      </c>
      <c r="G10" s="68" t="s">
        <v>14</v>
      </c>
      <c r="H10" s="68" t="s">
        <v>15</v>
      </c>
      <c r="I10" s="1"/>
      <c r="J10" s="1"/>
      <c r="K10" s="1"/>
      <c r="L10" s="63"/>
      <c r="M10" s="63"/>
      <c r="N10" s="63"/>
      <c r="O10" s="78" t="s">
        <v>15</v>
      </c>
      <c r="P10" s="46" t="s">
        <v>14</v>
      </c>
      <c r="Q10" s="78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150">
        <v>45261</v>
      </c>
      <c r="E11" s="60">
        <v>0.33333333333333331</v>
      </c>
      <c r="F11" s="48">
        <f>'Día 1'!C16</f>
        <v>3051881</v>
      </c>
      <c r="G11" s="48">
        <f>F11-F10</f>
        <v>2674</v>
      </c>
      <c r="H11" s="49">
        <f>G11*1000/24/60/60</f>
        <v>30.949074074074076</v>
      </c>
      <c r="I11" s="1"/>
      <c r="J11" s="1"/>
      <c r="K11" s="115" t="s">
        <v>46</v>
      </c>
      <c r="L11" s="116"/>
      <c r="M11" s="117"/>
      <c r="O11" s="48">
        <v>30</v>
      </c>
      <c r="P11" s="48">
        <f>O11*60*60*24/1000</f>
        <v>2592</v>
      </c>
      <c r="Q11" s="48">
        <f>G11</f>
        <v>2674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150">
        <v>45262</v>
      </c>
      <c r="E12" s="60">
        <v>0.33333333333333331</v>
      </c>
      <c r="F12" s="48">
        <f>'Día 2'!C16</f>
        <v>3054537</v>
      </c>
      <c r="G12" s="48">
        <f t="shared" ref="G12:G41" si="0">F12-F11</f>
        <v>2656</v>
      </c>
      <c r="H12" s="49">
        <f t="shared" ref="H12:H41" si="1">G12*1000/24/60/60</f>
        <v>30.740740740740744</v>
      </c>
      <c r="I12" s="1"/>
      <c r="K12" s="61"/>
      <c r="L12" s="67">
        <f>SUM(G11:G13)</f>
        <v>7994</v>
      </c>
      <c r="M12" s="69" t="s">
        <v>14</v>
      </c>
      <c r="N12" s="66"/>
      <c r="O12" s="48">
        <v>30</v>
      </c>
      <c r="P12" s="48">
        <f t="shared" ref="P12:P41" si="2">O12*60*60*24/1000</f>
        <v>2592</v>
      </c>
      <c r="Q12" s="48">
        <f t="shared" ref="Q12:Q40" si="3">G12</f>
        <v>2656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150">
        <v>45263</v>
      </c>
      <c r="E13" s="60">
        <v>0.33333333333333331</v>
      </c>
      <c r="F13" s="48">
        <f>'Día 3'!C16</f>
        <v>3057201</v>
      </c>
      <c r="G13" s="48">
        <f t="shared" si="0"/>
        <v>2664</v>
      </c>
      <c r="H13" s="49">
        <f t="shared" si="1"/>
        <v>30.833333333333332</v>
      </c>
      <c r="I13" s="1"/>
      <c r="J13" s="1"/>
      <c r="K13" s="61"/>
      <c r="L13" s="72">
        <f>L12*1000/3/24/60/60</f>
        <v>30.841049382716047</v>
      </c>
      <c r="M13" s="72" t="s">
        <v>15</v>
      </c>
      <c r="N13" s="66"/>
      <c r="O13" s="48">
        <v>30</v>
      </c>
      <c r="P13" s="48">
        <f t="shared" si="2"/>
        <v>2592</v>
      </c>
      <c r="Q13" s="48">
        <f t="shared" si="3"/>
        <v>2664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150">
        <v>45264</v>
      </c>
      <c r="E14" s="60">
        <v>0.33333333333333331</v>
      </c>
      <c r="F14" s="48">
        <f>'Día 4'!C16</f>
        <v>3059864</v>
      </c>
      <c r="G14" s="48">
        <f t="shared" si="0"/>
        <v>2663</v>
      </c>
      <c r="H14" s="49">
        <f t="shared" si="1"/>
        <v>30.821759259259256</v>
      </c>
      <c r="I14" s="1"/>
      <c r="J14" s="1"/>
      <c r="K14" s="62"/>
      <c r="L14" s="70"/>
      <c r="M14" s="71"/>
      <c r="N14" s="66"/>
      <c r="O14" s="48">
        <v>30</v>
      </c>
      <c r="P14" s="48">
        <f t="shared" si="2"/>
        <v>2592</v>
      </c>
      <c r="Q14" s="48">
        <f t="shared" si="3"/>
        <v>2663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150">
        <v>45265</v>
      </c>
      <c r="E15" s="60">
        <v>0.33333333333333331</v>
      </c>
      <c r="F15" s="48">
        <f>'Día 5'!C16</f>
        <v>3062509</v>
      </c>
      <c r="G15" s="48">
        <f t="shared" si="0"/>
        <v>2645</v>
      </c>
      <c r="H15" s="49">
        <f t="shared" si="1"/>
        <v>30.613425925925924</v>
      </c>
      <c r="I15" s="1"/>
      <c r="J15" s="1"/>
      <c r="K15" s="1"/>
      <c r="L15" s="67"/>
      <c r="M15" s="65"/>
      <c r="N15" s="66"/>
      <c r="O15" s="48">
        <v>30</v>
      </c>
      <c r="P15" s="48">
        <f t="shared" si="2"/>
        <v>2592</v>
      </c>
      <c r="Q15" s="48">
        <f t="shared" si="3"/>
        <v>2645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150">
        <v>45266</v>
      </c>
      <c r="E16" s="60">
        <v>0.33333333333333331</v>
      </c>
      <c r="F16" s="48">
        <f>'DÍa 6'!C16</f>
        <v>3065141</v>
      </c>
      <c r="G16" s="48">
        <f t="shared" si="0"/>
        <v>2632</v>
      </c>
      <c r="H16" s="49">
        <f t="shared" si="1"/>
        <v>30.462962962962965</v>
      </c>
      <c r="I16" s="1"/>
      <c r="J16" s="1"/>
      <c r="K16" s="1"/>
      <c r="L16" s="67"/>
      <c r="M16" s="65"/>
      <c r="N16" s="66"/>
      <c r="O16" s="48">
        <v>30</v>
      </c>
      <c r="P16" s="48">
        <f t="shared" si="2"/>
        <v>2592</v>
      </c>
      <c r="Q16" s="48">
        <f t="shared" si="3"/>
        <v>2632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150">
        <v>45267</v>
      </c>
      <c r="E17" s="60">
        <v>0.33333333333333331</v>
      </c>
      <c r="F17" s="48">
        <f>'Día 7'!C16</f>
        <v>3067796</v>
      </c>
      <c r="G17" s="48">
        <f t="shared" si="0"/>
        <v>2655</v>
      </c>
      <c r="H17" s="49">
        <f t="shared" si="1"/>
        <v>30.729166666666668</v>
      </c>
      <c r="I17" s="1"/>
      <c r="J17" s="1"/>
      <c r="K17" s="115" t="s">
        <v>47</v>
      </c>
      <c r="L17" s="116"/>
      <c r="M17" s="117"/>
      <c r="N17" s="66"/>
      <c r="O17" s="48">
        <v>30</v>
      </c>
      <c r="P17" s="48">
        <f t="shared" si="2"/>
        <v>2592</v>
      </c>
      <c r="Q17" s="48">
        <f t="shared" si="3"/>
        <v>2655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150">
        <v>45268</v>
      </c>
      <c r="E18" s="60">
        <v>0.33333333333333331</v>
      </c>
      <c r="F18" s="48">
        <f>'Día 8'!C16</f>
        <v>3070463</v>
      </c>
      <c r="G18" s="48">
        <f t="shared" si="0"/>
        <v>2667</v>
      </c>
      <c r="H18" s="49">
        <f t="shared" si="1"/>
        <v>30.868055555555554</v>
      </c>
      <c r="I18" s="1"/>
      <c r="K18" s="61"/>
      <c r="L18" s="67">
        <f>SUM(G14:G20)</f>
        <v>18602</v>
      </c>
      <c r="M18" s="69" t="s">
        <v>14</v>
      </c>
      <c r="N18" s="66"/>
      <c r="O18" s="48">
        <v>30</v>
      </c>
      <c r="P18" s="48">
        <f t="shared" si="2"/>
        <v>2592</v>
      </c>
      <c r="Q18" s="48">
        <f t="shared" si="3"/>
        <v>2667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150">
        <v>45269</v>
      </c>
      <c r="E19" s="60">
        <v>0.33333333333333331</v>
      </c>
      <c r="F19" s="48">
        <f>'Día 9'!C16</f>
        <v>3073149</v>
      </c>
      <c r="G19" s="48">
        <f t="shared" si="0"/>
        <v>2686</v>
      </c>
      <c r="H19" s="49">
        <f t="shared" si="1"/>
        <v>31.087962962962965</v>
      </c>
      <c r="I19" s="1"/>
      <c r="J19" s="1"/>
      <c r="K19" s="61"/>
      <c r="L19" s="72">
        <f>L18*1000/7/24/60/60</f>
        <v>30.757275132275133</v>
      </c>
      <c r="M19" s="72" t="s">
        <v>15</v>
      </c>
      <c r="N19" s="66"/>
      <c r="O19" s="48">
        <v>30</v>
      </c>
      <c r="P19" s="48">
        <f t="shared" si="2"/>
        <v>2592</v>
      </c>
      <c r="Q19" s="48">
        <f t="shared" si="3"/>
        <v>2686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150">
        <v>45270</v>
      </c>
      <c r="E20" s="60">
        <v>0.33333333333333331</v>
      </c>
      <c r="F20" s="48">
        <f>'Día 10'!C16</f>
        <v>3075803</v>
      </c>
      <c r="G20" s="48">
        <f t="shared" si="0"/>
        <v>2654</v>
      </c>
      <c r="H20" s="49">
        <f t="shared" si="1"/>
        <v>30.717592592592592</v>
      </c>
      <c r="I20" s="1"/>
      <c r="J20" s="1"/>
      <c r="K20" s="62"/>
      <c r="L20" s="70"/>
      <c r="M20" s="71"/>
      <c r="N20" s="66"/>
      <c r="O20" s="48">
        <v>30</v>
      </c>
      <c r="P20" s="48">
        <f t="shared" si="2"/>
        <v>2592</v>
      </c>
      <c r="Q20" s="48">
        <f t="shared" si="3"/>
        <v>2654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150">
        <v>45271</v>
      </c>
      <c r="E21" s="60">
        <v>0.33333333333333331</v>
      </c>
      <c r="F21" s="48">
        <f>'Día 11'!C16</f>
        <v>3078615</v>
      </c>
      <c r="G21" s="48">
        <f t="shared" si="0"/>
        <v>2812</v>
      </c>
      <c r="H21" s="49">
        <f t="shared" si="1"/>
        <v>32.546296296296298</v>
      </c>
      <c r="I21" s="1"/>
      <c r="J21" s="1"/>
      <c r="K21" s="1"/>
      <c r="L21" s="64"/>
      <c r="M21" s="65"/>
      <c r="N21" s="66"/>
      <c r="O21" s="48">
        <v>30</v>
      </c>
      <c r="P21" s="48">
        <f t="shared" si="2"/>
        <v>2592</v>
      </c>
      <c r="Q21" s="48">
        <f t="shared" si="3"/>
        <v>2812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150">
        <v>45272</v>
      </c>
      <c r="E22" s="60">
        <v>0.33333333333333331</v>
      </c>
      <c r="F22" s="48">
        <f>'Día 12'!C16</f>
        <v>3081388</v>
      </c>
      <c r="G22" s="48">
        <f t="shared" si="0"/>
        <v>2773</v>
      </c>
      <c r="H22" s="49">
        <f t="shared" si="1"/>
        <v>32.094907407407412</v>
      </c>
      <c r="I22" s="1"/>
      <c r="J22" s="1"/>
      <c r="K22" s="1"/>
      <c r="L22" s="64"/>
      <c r="M22" s="65"/>
      <c r="N22" s="66"/>
      <c r="O22" s="48">
        <v>30</v>
      </c>
      <c r="P22" s="48">
        <f t="shared" si="2"/>
        <v>2592</v>
      </c>
      <c r="Q22" s="48">
        <f t="shared" si="3"/>
        <v>2773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150">
        <v>45273</v>
      </c>
      <c r="E23" s="60">
        <v>0.33333333333333331</v>
      </c>
      <c r="F23" s="48">
        <f>'Día 13'!C16</f>
        <v>3084242</v>
      </c>
      <c r="G23" s="48">
        <f t="shared" si="0"/>
        <v>2854</v>
      </c>
      <c r="H23" s="49">
        <f t="shared" si="1"/>
        <v>33.032407407407412</v>
      </c>
      <c r="I23" s="1"/>
      <c r="J23" s="1"/>
      <c r="K23" s="115" t="s">
        <v>48</v>
      </c>
      <c r="L23" s="116"/>
      <c r="M23" s="117"/>
      <c r="N23" s="66"/>
      <c r="O23" s="48">
        <v>30</v>
      </c>
      <c r="P23" s="48">
        <f t="shared" si="2"/>
        <v>2592</v>
      </c>
      <c r="Q23" s="48">
        <f t="shared" si="3"/>
        <v>2854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150">
        <v>45274</v>
      </c>
      <c r="E24" s="60">
        <v>0.33333333333333331</v>
      </c>
      <c r="F24" s="48">
        <f>'Día 14'!C16</f>
        <v>3086906</v>
      </c>
      <c r="G24" s="48">
        <f t="shared" si="0"/>
        <v>2664</v>
      </c>
      <c r="H24" s="49">
        <f t="shared" si="1"/>
        <v>30.833333333333332</v>
      </c>
      <c r="I24" s="1"/>
      <c r="K24" s="61"/>
      <c r="L24" s="67">
        <f>SUM(G21:G27)</f>
        <v>19518</v>
      </c>
      <c r="M24" s="69" t="s">
        <v>14</v>
      </c>
      <c r="N24" s="66"/>
      <c r="O24" s="48">
        <v>30</v>
      </c>
      <c r="P24" s="48">
        <f t="shared" si="2"/>
        <v>2592</v>
      </c>
      <c r="Q24" s="48">
        <f t="shared" si="3"/>
        <v>2664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150">
        <v>45275</v>
      </c>
      <c r="E25" s="60">
        <v>0.33333333333333331</v>
      </c>
      <c r="F25" s="48">
        <f>'Día 15'!C16</f>
        <v>3089658</v>
      </c>
      <c r="G25" s="48">
        <f t="shared" si="0"/>
        <v>2752</v>
      </c>
      <c r="H25" s="49">
        <f t="shared" si="1"/>
        <v>31.851851851851851</v>
      </c>
      <c r="I25" s="1"/>
      <c r="J25" s="1"/>
      <c r="K25" s="61"/>
      <c r="L25" s="72">
        <f>L24*1000/7/24/60/60</f>
        <v>32.271825396825392</v>
      </c>
      <c r="M25" s="72" t="s">
        <v>15</v>
      </c>
      <c r="N25" s="66"/>
      <c r="O25" s="48">
        <v>30</v>
      </c>
      <c r="P25" s="48">
        <f t="shared" si="2"/>
        <v>2592</v>
      </c>
      <c r="Q25" s="48">
        <f t="shared" si="3"/>
        <v>2752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150">
        <v>45276</v>
      </c>
      <c r="E26" s="60">
        <v>0.33333333333333331</v>
      </c>
      <c r="F26" s="48">
        <f>'Día 16'!C16</f>
        <v>3092467</v>
      </c>
      <c r="G26" s="48">
        <f t="shared" si="0"/>
        <v>2809</v>
      </c>
      <c r="H26" s="49">
        <f t="shared" si="1"/>
        <v>32.511574074074076</v>
      </c>
      <c r="I26" s="1"/>
      <c r="J26" s="1"/>
      <c r="K26" s="62"/>
      <c r="L26" s="70"/>
      <c r="M26" s="71"/>
      <c r="N26" s="66"/>
      <c r="O26" s="48">
        <v>30</v>
      </c>
      <c r="P26" s="48">
        <f t="shared" si="2"/>
        <v>2592</v>
      </c>
      <c r="Q26" s="48">
        <f t="shared" si="3"/>
        <v>2809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150">
        <v>45277</v>
      </c>
      <c r="E27" s="60">
        <v>0.33333333333333331</v>
      </c>
      <c r="F27" s="48">
        <f>'Día 17'!C16</f>
        <v>3095321</v>
      </c>
      <c r="G27" s="48">
        <f t="shared" si="0"/>
        <v>2854</v>
      </c>
      <c r="H27" s="49">
        <f t="shared" si="1"/>
        <v>33.032407407407412</v>
      </c>
      <c r="I27" s="1"/>
      <c r="J27" s="1"/>
      <c r="K27" s="1"/>
      <c r="L27" s="64"/>
      <c r="M27" s="65"/>
      <c r="N27" s="66"/>
      <c r="O27" s="48">
        <v>30</v>
      </c>
      <c r="P27" s="48">
        <f t="shared" si="2"/>
        <v>2592</v>
      </c>
      <c r="Q27" s="48">
        <f t="shared" si="3"/>
        <v>2854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150">
        <v>45278</v>
      </c>
      <c r="E28" s="60">
        <v>0.33333333333333331</v>
      </c>
      <c r="F28" s="48">
        <f>'Día 18'!C16</f>
        <v>3098205</v>
      </c>
      <c r="G28" s="48">
        <f t="shared" si="0"/>
        <v>2884</v>
      </c>
      <c r="H28" s="49">
        <f t="shared" si="1"/>
        <v>33.379629629629633</v>
      </c>
      <c r="I28" s="1"/>
      <c r="J28" s="1"/>
      <c r="K28" s="1"/>
      <c r="L28" s="64"/>
      <c r="M28" s="65"/>
      <c r="N28" s="66"/>
      <c r="O28" s="48">
        <v>30</v>
      </c>
      <c r="P28" s="48">
        <f t="shared" si="2"/>
        <v>2592</v>
      </c>
      <c r="Q28" s="48">
        <f t="shared" si="3"/>
        <v>2884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150">
        <v>45279</v>
      </c>
      <c r="E29" s="60">
        <v>0.33333333333333331</v>
      </c>
      <c r="F29" s="48">
        <f>'Día 19'!C16</f>
        <v>3101122</v>
      </c>
      <c r="G29" s="48">
        <f t="shared" si="0"/>
        <v>2917</v>
      </c>
      <c r="H29" s="49">
        <f t="shared" si="1"/>
        <v>33.761574074074076</v>
      </c>
      <c r="I29" s="1"/>
      <c r="J29" s="1"/>
      <c r="K29" s="115" t="s">
        <v>49</v>
      </c>
      <c r="L29" s="116"/>
      <c r="M29" s="117"/>
      <c r="N29" s="66"/>
      <c r="O29" s="48">
        <v>30</v>
      </c>
      <c r="P29" s="48">
        <f t="shared" si="2"/>
        <v>2592</v>
      </c>
      <c r="Q29" s="48">
        <f t="shared" si="3"/>
        <v>2917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150">
        <v>45280</v>
      </c>
      <c r="E30" s="60">
        <v>0.33333333333333331</v>
      </c>
      <c r="F30" s="48">
        <f>'Día 20'!C16</f>
        <v>3103844</v>
      </c>
      <c r="G30" s="48">
        <f t="shared" si="0"/>
        <v>2722</v>
      </c>
      <c r="H30" s="49">
        <f t="shared" si="1"/>
        <v>31.50462962962963</v>
      </c>
      <c r="I30" s="1"/>
      <c r="K30" s="61"/>
      <c r="L30" s="67">
        <f>SUM(G28:G34)</f>
        <v>19995</v>
      </c>
      <c r="M30" s="69" t="s">
        <v>14</v>
      </c>
      <c r="N30" s="66"/>
      <c r="O30" s="48">
        <v>30</v>
      </c>
      <c r="P30" s="48">
        <f t="shared" si="2"/>
        <v>2592</v>
      </c>
      <c r="Q30" s="48">
        <f t="shared" si="3"/>
        <v>2722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150">
        <v>45281</v>
      </c>
      <c r="E31" s="60">
        <v>0.33333333333333331</v>
      </c>
      <c r="F31" s="48">
        <f>'Día 21'!C16</f>
        <v>3106641</v>
      </c>
      <c r="G31" s="48">
        <f t="shared" si="0"/>
        <v>2797</v>
      </c>
      <c r="H31" s="49">
        <f t="shared" si="1"/>
        <v>32.372685185185183</v>
      </c>
      <c r="I31" s="1"/>
      <c r="J31" s="1"/>
      <c r="K31" s="61"/>
      <c r="L31" s="72">
        <f>L30*1000/7/24/60/60</f>
        <v>33.060515873015873</v>
      </c>
      <c r="M31" s="72" t="s">
        <v>15</v>
      </c>
      <c r="N31" s="66"/>
      <c r="O31" s="48">
        <v>30</v>
      </c>
      <c r="P31" s="48">
        <f t="shared" si="2"/>
        <v>2592</v>
      </c>
      <c r="Q31" s="48">
        <f t="shared" si="3"/>
        <v>2797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150">
        <v>45282</v>
      </c>
      <c r="E32" s="60">
        <v>0.33333333333333331</v>
      </c>
      <c r="F32" s="48">
        <f>'Día 22'!C16</f>
        <v>3109540</v>
      </c>
      <c r="G32" s="48">
        <f t="shared" si="0"/>
        <v>2899</v>
      </c>
      <c r="H32" s="49">
        <f t="shared" si="1"/>
        <v>33.55324074074074</v>
      </c>
      <c r="I32" s="1"/>
      <c r="J32" s="1"/>
      <c r="K32" s="62"/>
      <c r="L32" s="70"/>
      <c r="M32" s="71"/>
      <c r="N32" s="66"/>
      <c r="O32" s="48">
        <v>30</v>
      </c>
      <c r="P32" s="48">
        <f t="shared" si="2"/>
        <v>2592</v>
      </c>
      <c r="Q32" s="48">
        <f t="shared" si="3"/>
        <v>2899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150">
        <v>45283</v>
      </c>
      <c r="E33" s="60">
        <v>0.33333333333333331</v>
      </c>
      <c r="F33" s="48">
        <f>'Día 23'!C16</f>
        <v>3112441</v>
      </c>
      <c r="G33" s="48">
        <f t="shared" si="0"/>
        <v>2901</v>
      </c>
      <c r="H33" s="49">
        <f t="shared" si="1"/>
        <v>33.576388888888886</v>
      </c>
      <c r="I33" s="1"/>
      <c r="J33" s="1"/>
      <c r="K33" s="1"/>
      <c r="L33" s="64"/>
      <c r="M33" s="65"/>
      <c r="N33" s="66"/>
      <c r="O33" s="48">
        <v>30</v>
      </c>
      <c r="P33" s="48">
        <f t="shared" si="2"/>
        <v>2592</v>
      </c>
      <c r="Q33" s="48">
        <f t="shared" si="3"/>
        <v>2901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150">
        <v>45284</v>
      </c>
      <c r="E34" s="60">
        <v>0.33333333333333331</v>
      </c>
      <c r="F34" s="48">
        <f>'Día 24'!C16</f>
        <v>3115316</v>
      </c>
      <c r="G34" s="48">
        <f t="shared" si="0"/>
        <v>2875</v>
      </c>
      <c r="H34" s="49">
        <f t="shared" si="1"/>
        <v>33.275462962962962</v>
      </c>
      <c r="I34" s="1"/>
      <c r="J34" s="1"/>
      <c r="K34" s="1"/>
      <c r="L34" s="64"/>
      <c r="M34" s="65"/>
      <c r="N34" s="66"/>
      <c r="O34" s="48">
        <v>30</v>
      </c>
      <c r="P34" s="48">
        <f t="shared" si="2"/>
        <v>2592</v>
      </c>
      <c r="Q34" s="48">
        <f t="shared" si="3"/>
        <v>2875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150">
        <v>45285</v>
      </c>
      <c r="E35" s="60">
        <v>0.33333333333333331</v>
      </c>
      <c r="F35" s="48">
        <f>'Día 25'!C16</f>
        <v>3118189</v>
      </c>
      <c r="G35" s="48">
        <f t="shared" si="0"/>
        <v>2873</v>
      </c>
      <c r="H35" s="49">
        <f t="shared" si="1"/>
        <v>33.252314814814817</v>
      </c>
      <c r="I35" s="1"/>
      <c r="J35" s="1"/>
      <c r="K35" s="115" t="s">
        <v>50</v>
      </c>
      <c r="L35" s="116"/>
      <c r="M35" s="117"/>
      <c r="N35" s="66"/>
      <c r="O35" s="48">
        <v>30</v>
      </c>
      <c r="P35" s="48">
        <f t="shared" si="2"/>
        <v>2592</v>
      </c>
      <c r="Q35" s="48">
        <f t="shared" si="3"/>
        <v>2873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150">
        <v>45286</v>
      </c>
      <c r="E36" s="60">
        <v>0.33333333333333331</v>
      </c>
      <c r="F36" s="48">
        <f>'Día 26'!C16</f>
        <v>3121053</v>
      </c>
      <c r="G36" s="48">
        <f t="shared" si="0"/>
        <v>2864</v>
      </c>
      <c r="H36" s="49">
        <f t="shared" si="1"/>
        <v>33.148148148148145</v>
      </c>
      <c r="I36" s="1"/>
      <c r="K36" s="61"/>
      <c r="L36" s="67">
        <f>SUM(G35:G41)</f>
        <v>19979</v>
      </c>
      <c r="M36" s="69" t="s">
        <v>14</v>
      </c>
      <c r="N36" s="66"/>
      <c r="O36" s="48">
        <v>30</v>
      </c>
      <c r="P36" s="48">
        <f t="shared" si="2"/>
        <v>2592</v>
      </c>
      <c r="Q36" s="48">
        <f t="shared" si="3"/>
        <v>2864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150">
        <v>45287</v>
      </c>
      <c r="E37" s="60">
        <v>0.33333333333333331</v>
      </c>
      <c r="F37" s="48">
        <f>'Día 27'!C16</f>
        <v>3123917</v>
      </c>
      <c r="G37" s="48">
        <f t="shared" si="0"/>
        <v>2864</v>
      </c>
      <c r="H37" s="49">
        <f t="shared" si="1"/>
        <v>33.148148148148145</v>
      </c>
      <c r="I37" s="1"/>
      <c r="J37" s="1"/>
      <c r="K37" s="61"/>
      <c r="L37" s="72">
        <f>L36*1000/7/24/60/60</f>
        <v>33.034060846560848</v>
      </c>
      <c r="M37" s="72" t="s">
        <v>15</v>
      </c>
      <c r="N37" s="66"/>
      <c r="O37" s="48">
        <v>30</v>
      </c>
      <c r="P37" s="48">
        <f t="shared" si="2"/>
        <v>2592</v>
      </c>
      <c r="Q37" s="48">
        <f t="shared" si="3"/>
        <v>2864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150">
        <v>45288</v>
      </c>
      <c r="E38" s="60">
        <v>0.33333333333333331</v>
      </c>
      <c r="F38" s="48">
        <f>'Día 28'!C16</f>
        <v>3126771</v>
      </c>
      <c r="G38" s="48">
        <f t="shared" si="0"/>
        <v>2854</v>
      </c>
      <c r="H38" s="49">
        <f t="shared" si="1"/>
        <v>33.032407407407412</v>
      </c>
      <c r="I38" s="1"/>
      <c r="J38" s="1"/>
      <c r="K38" s="62"/>
      <c r="L38" s="70"/>
      <c r="M38" s="71"/>
      <c r="N38" s="66"/>
      <c r="O38" s="48">
        <v>30</v>
      </c>
      <c r="P38" s="48">
        <f t="shared" si="2"/>
        <v>2592</v>
      </c>
      <c r="Q38" s="48">
        <f t="shared" si="3"/>
        <v>2854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150">
        <v>45289</v>
      </c>
      <c r="E39" s="60">
        <v>0.33333333333333331</v>
      </c>
      <c r="F39" s="48">
        <f>'Día 29'!C16</f>
        <v>3129619</v>
      </c>
      <c r="G39" s="48">
        <f t="shared" si="0"/>
        <v>2848</v>
      </c>
      <c r="H39" s="49">
        <f t="shared" si="1"/>
        <v>32.962962962962962</v>
      </c>
      <c r="I39" s="1"/>
      <c r="J39" s="1"/>
      <c r="K39" s="1"/>
      <c r="L39" s="64"/>
      <c r="M39" s="65"/>
      <c r="N39" s="66"/>
      <c r="O39" s="48">
        <v>30</v>
      </c>
      <c r="P39" s="48">
        <f t="shared" si="2"/>
        <v>2592</v>
      </c>
      <c r="Q39" s="48">
        <f t="shared" si="3"/>
        <v>2848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150">
        <v>45290</v>
      </c>
      <c r="E40" s="60">
        <v>0.33333333333333298</v>
      </c>
      <c r="F40" s="48">
        <f>'Día 30'!C16</f>
        <v>3132463</v>
      </c>
      <c r="G40" s="48">
        <f t="shared" si="0"/>
        <v>2844</v>
      </c>
      <c r="H40" s="49">
        <f t="shared" si="1"/>
        <v>32.916666666666664</v>
      </c>
      <c r="I40" s="1"/>
      <c r="J40" s="1"/>
      <c r="K40" s="1"/>
      <c r="L40" s="64"/>
      <c r="M40" s="65"/>
      <c r="N40" s="66"/>
      <c r="O40" s="48">
        <v>30</v>
      </c>
      <c r="P40" s="48">
        <f t="shared" si="2"/>
        <v>2592</v>
      </c>
      <c r="Q40" s="48">
        <f t="shared" si="3"/>
        <v>2844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150">
        <v>45291</v>
      </c>
      <c r="E41" s="60">
        <v>0.33333333333333298</v>
      </c>
      <c r="F41" s="48">
        <f>'Día 31'!C16</f>
        <v>3135295</v>
      </c>
      <c r="G41" s="48">
        <f t="shared" si="0"/>
        <v>2832</v>
      </c>
      <c r="H41" s="49">
        <f t="shared" si="1"/>
        <v>32.777777777777779</v>
      </c>
      <c r="I41" s="1"/>
      <c r="J41" s="1"/>
      <c r="K41" s="1"/>
      <c r="L41" s="1"/>
      <c r="M41" s="1"/>
      <c r="N41" s="1"/>
      <c r="O41" s="48">
        <v>31</v>
      </c>
      <c r="P41" s="48">
        <f t="shared" si="2"/>
        <v>2678.4</v>
      </c>
      <c r="Q41" s="48">
        <f t="shared" ref="Q41" si="4">G41</f>
        <v>2832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146"/>
      <c r="D42" s="146"/>
      <c r="E42" s="147"/>
      <c r="F42" s="148"/>
      <c r="G42" s="149">
        <f>(AVERAGE(G11:G41)-2592)/2592</f>
        <v>7.1385902031063306E-2</v>
      </c>
      <c r="H42" s="149">
        <f>(AVERAGE(H11:H41)-30)/30</f>
        <v>7.1385902031063375E-2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x14ac:dyDescent="0.35">
      <c r="A43" s="1"/>
      <c r="B43" s="1"/>
      <c r="C43" s="50"/>
      <c r="D43" s="51"/>
      <c r="E43" s="51"/>
      <c r="F43" s="51"/>
      <c r="G43" s="51"/>
      <c r="H43" s="52"/>
      <c r="I43" s="1"/>
      <c r="J43" s="1"/>
      <c r="K43" s="1"/>
      <c r="L43" s="1"/>
      <c r="M43" s="1"/>
      <c r="N43" s="113" t="s">
        <v>17</v>
      </c>
      <c r="O43" s="76" t="s">
        <v>18</v>
      </c>
      <c r="P43" s="75">
        <f>SUM(P11:P41)</f>
        <v>80438.399999999994</v>
      </c>
      <c r="Q43" s="75">
        <f>SUM(Q11:Q41)</f>
        <v>86088</v>
      </c>
      <c r="R43" s="1"/>
      <c r="S43" s="1"/>
      <c r="T43" s="1"/>
      <c r="U43" s="1"/>
      <c r="V43" s="1"/>
      <c r="W43" s="1"/>
    </row>
    <row r="44" spans="1:23" x14ac:dyDescent="0.35">
      <c r="A44" s="1"/>
      <c r="B44" s="1"/>
      <c r="C44" s="53"/>
      <c r="D44" s="57" t="s">
        <v>19</v>
      </c>
      <c r="E44" s="57"/>
      <c r="F44" s="57"/>
      <c r="G44" s="86">
        <f>(F41-F10)*1000/31/24/60/60</f>
        <v>32.141577060931901</v>
      </c>
      <c r="H44" s="58" t="s">
        <v>20</v>
      </c>
      <c r="I44" s="1"/>
      <c r="J44" s="1"/>
      <c r="K44" s="1"/>
      <c r="L44" s="1"/>
      <c r="M44" s="59"/>
      <c r="N44" s="114"/>
      <c r="O44" s="77" t="s">
        <v>21</v>
      </c>
      <c r="P44" s="151">
        <f>P43*1000/31/24/60/60</f>
        <v>30.032258064516125</v>
      </c>
      <c r="Q44" s="152">
        <f>Q43*1000/31/24/60/60</f>
        <v>32.141577060931901</v>
      </c>
      <c r="R44" s="59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4"/>
      <c r="D45" s="55"/>
      <c r="E45" s="55"/>
      <c r="F45" s="55"/>
      <c r="G45" s="55"/>
      <c r="H45" s="56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3" t="s">
        <v>23</v>
      </c>
      <c r="O46" s="74" t="s">
        <v>14</v>
      </c>
      <c r="P46" s="74"/>
      <c r="Q46" s="85">
        <f>Q43-P43</f>
        <v>5649.6000000000058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59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53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7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3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7" zoomScale="85" zoomScaleNormal="85" zoomScalePageLayoutView="70" workbookViewId="0">
      <selection activeCell="E31" sqref="E31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36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3071594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3073149</v>
      </c>
      <c r="D16" s="40">
        <f>+C16-C8</f>
        <v>1555</v>
      </c>
      <c r="E16" s="94">
        <f>+D16*1000/14/3600</f>
        <v>30.853174603174601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3073701</v>
      </c>
      <c r="D21" s="40">
        <f>+C21-C16</f>
        <v>552</v>
      </c>
      <c r="E21" s="94">
        <f>+D21*1000/5/3600</f>
        <v>30.666666666666668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3074243</v>
      </c>
      <c r="D26" s="40">
        <f>+C26-C21</f>
        <v>542</v>
      </c>
      <c r="E26" s="94">
        <f>+D26*1000/5/3600</f>
        <v>30.111111111111111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topLeftCell="A13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37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3074243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9">
        <v>0.33333333333333298</v>
      </c>
      <c r="C16" s="84">
        <v>3075803</v>
      </c>
      <c r="D16" s="40">
        <f>+C16-C8</f>
        <v>1560</v>
      </c>
      <c r="E16" s="94">
        <f>+D16*1000/14/3600</f>
        <v>30.952380952380953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3076397</v>
      </c>
      <c r="D21" s="40">
        <f>+C21-C16</f>
        <v>594</v>
      </c>
      <c r="E21" s="94">
        <f>+D21*1000/5/3600</f>
        <v>33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3076990</v>
      </c>
      <c r="D26" s="40">
        <f>+C26-C21</f>
        <v>593</v>
      </c>
      <c r="E26" s="94">
        <f>+D26*1000/5/3600</f>
        <v>32.944444444444443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13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38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3076990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3078615</v>
      </c>
      <c r="D16" s="40">
        <f>+C16-C8</f>
        <v>1625</v>
      </c>
      <c r="E16" s="94">
        <f>+D16*1000/14/3600</f>
        <v>32.242063492063494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3079215</v>
      </c>
      <c r="D21" s="40">
        <f>+C21-C16</f>
        <v>600</v>
      </c>
      <c r="E21" s="94">
        <f>+D21*1000/5/3600</f>
        <v>33.333333333333336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3079763</v>
      </c>
      <c r="D26" s="40">
        <f>+C26-C21</f>
        <v>548</v>
      </c>
      <c r="E26" s="94">
        <f>+D26*1000/5/3600</f>
        <v>30.444444444444443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13" zoomScale="85" zoomScaleNormal="85" zoomScalePageLayoutView="70" workbookViewId="0">
      <selection activeCell="D26" sqref="D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39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3079763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3081388</v>
      </c>
      <c r="D16" s="40">
        <f>+C16-C8</f>
        <v>1625</v>
      </c>
      <c r="E16" s="94">
        <f>+D16*1000/14/3600</f>
        <v>32.242063492063494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3081990</v>
      </c>
      <c r="D21" s="40">
        <f>+C21-C16</f>
        <v>602</v>
      </c>
      <c r="E21" s="94">
        <f>+D21*1000/5/3600</f>
        <v>33.444444444444443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3082561</v>
      </c>
      <c r="D26" s="40">
        <f>+C26-C21</f>
        <v>571</v>
      </c>
      <c r="E26" s="94">
        <f>+D26*1000/5/3600</f>
        <v>31.722222222222221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40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3082561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3084242</v>
      </c>
      <c r="D16" s="40">
        <f>+C16-C8</f>
        <v>1681</v>
      </c>
      <c r="E16" s="94">
        <f>+D16*1000/14/3600</f>
        <v>33.353174603174601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3084723</v>
      </c>
      <c r="D21" s="40">
        <f>+C21-C16</f>
        <v>481</v>
      </c>
      <c r="E21" s="94">
        <f>+D21*1000/5/3600</f>
        <v>26.722222222222221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3085299</v>
      </c>
      <c r="D26" s="40">
        <f>+C26-C21</f>
        <v>576</v>
      </c>
      <c r="E26" s="94">
        <f>+D26*1000/5/3600</f>
        <v>32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41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3085299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3086906</v>
      </c>
      <c r="D16" s="40">
        <f>+C16-C8</f>
        <v>1607</v>
      </c>
      <c r="E16" s="94">
        <f>+D16*1000/14/3600</f>
        <v>31.884920634920636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3087481</v>
      </c>
      <c r="D21" s="40">
        <f>+C21-C16</f>
        <v>575</v>
      </c>
      <c r="E21" s="94">
        <f>+D21*1000/5/3600</f>
        <v>31.944444444444443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3088045</v>
      </c>
      <c r="D26" s="40">
        <f>+C26-C21</f>
        <v>564</v>
      </c>
      <c r="E26" s="94">
        <f>+D26*1000/5/3600</f>
        <v>31.333333333333332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topLeftCell="A10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42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3088045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3089658</v>
      </c>
      <c r="D16" s="40">
        <f>+C16-C8</f>
        <v>1613</v>
      </c>
      <c r="E16" s="94">
        <f>+D16*1000/14/3600</f>
        <v>32.003968253968253</v>
      </c>
      <c r="F16" s="41" t="s">
        <v>16</v>
      </c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3090238</v>
      </c>
      <c r="D21" s="40">
        <f>+C21-C16</f>
        <v>580</v>
      </c>
      <c r="E21" s="94">
        <f>+D21*1000/5/3600</f>
        <v>32.222222222222221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3090822</v>
      </c>
      <c r="D26" s="40">
        <f>+C26-C21</f>
        <v>584</v>
      </c>
      <c r="E26" s="94">
        <f>+D26*1000/5/3600</f>
        <v>32.444444444444443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10" zoomScale="85" zoomScaleNormal="85" zoomScalePageLayoutView="70" workbookViewId="0">
      <selection activeCell="F29" sqref="F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43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3090822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3092467</v>
      </c>
      <c r="D16" s="40">
        <f>+C16-C8</f>
        <v>1645</v>
      </c>
      <c r="E16" s="94">
        <f>+D16*1000/14/3600</f>
        <v>32.638888888888886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3093061</v>
      </c>
      <c r="D21" s="40">
        <f>+C21-C16</f>
        <v>594</v>
      </c>
      <c r="E21" s="94">
        <f>+D21*1000/5/3600</f>
        <v>33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3093640</v>
      </c>
      <c r="D26" s="40">
        <f>+C26-C21</f>
        <v>579</v>
      </c>
      <c r="E26" s="94">
        <f>+D26*1000/5/3600</f>
        <v>32.166666666666664</v>
      </c>
      <c r="F26" s="41" t="s">
        <v>16</v>
      </c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44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3093640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3095321</v>
      </c>
      <c r="D16" s="40">
        <f>+C16-C8</f>
        <v>1681</v>
      </c>
      <c r="E16" s="94">
        <f>+D16*1000/14/3600</f>
        <v>33.353174603174601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3095906</v>
      </c>
      <c r="D21" s="40">
        <f>+C21-C16</f>
        <v>585</v>
      </c>
      <c r="E21" s="94">
        <f>+D21*1000/5/3600</f>
        <v>32.5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3096515</v>
      </c>
      <c r="D26" s="40">
        <f>+C26-C21</f>
        <v>609</v>
      </c>
      <c r="E26" s="94">
        <f>+D26*1000/5/3600</f>
        <v>33.833333333333336</v>
      </c>
      <c r="F26" s="45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22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44852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3096515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3098205</v>
      </c>
      <c r="D16" s="40">
        <f>+C16-C8</f>
        <v>1690</v>
      </c>
      <c r="E16" s="94">
        <f>+D16*1000/14/3600</f>
        <v>33.531746031746032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3098833</v>
      </c>
      <c r="D21" s="40">
        <f>+C21-C16</f>
        <v>628</v>
      </c>
      <c r="E21" s="94">
        <f>+D21*1000/5/3600</f>
        <v>34.888888888888886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3099425</v>
      </c>
      <c r="D26" s="40">
        <f>+C26-C21</f>
        <v>592</v>
      </c>
      <c r="E26" s="94">
        <f>+D26*1000/5/3600</f>
        <v>32.888888888888886</v>
      </c>
      <c r="F26" s="41" t="s">
        <v>16</v>
      </c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45261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3050321</v>
      </c>
      <c r="D8" s="28"/>
      <c r="E8" s="28"/>
      <c r="F8" s="8"/>
      <c r="G8" s="120"/>
      <c r="H8" s="121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26" t="s">
        <v>16</v>
      </c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3051881</v>
      </c>
      <c r="D16" s="40">
        <f>+C16-C8</f>
        <v>1560</v>
      </c>
      <c r="E16" s="94">
        <f>+D16*1000/14/3600</f>
        <v>30.952380952380953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26" t="s">
        <v>16</v>
      </c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3052436</v>
      </c>
      <c r="D21" s="40">
        <f>+C21-C16</f>
        <v>555</v>
      </c>
      <c r="E21" s="94">
        <f>+D21*1000/5/3600</f>
        <v>30.833333333333332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26" t="s">
        <v>16</v>
      </c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3053006</v>
      </c>
      <c r="D26" s="40">
        <f>+C26-C21</f>
        <v>570</v>
      </c>
      <c r="E26" s="94">
        <f>+D26*1000/5/3600</f>
        <v>31.666666666666668</v>
      </c>
      <c r="F26" s="41" t="s">
        <v>16</v>
      </c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topLeftCell="A7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44853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3099425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3101122</v>
      </c>
      <c r="D16" s="40">
        <f>+C16-C8</f>
        <v>1697</v>
      </c>
      <c r="E16" s="94">
        <f>+D16*1000/14/3600</f>
        <v>33.670634920634917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3101685</v>
      </c>
      <c r="D21" s="40">
        <f>+C21-C16</f>
        <v>563</v>
      </c>
      <c r="E21" s="94">
        <f>+D21*1000/5/3600</f>
        <v>31.277777777777779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3102254</v>
      </c>
      <c r="D26" s="40">
        <f>+C26-C21</f>
        <v>569</v>
      </c>
      <c r="E26" s="94">
        <f>+D26*1000/5/3600</f>
        <v>31.611111111111111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44854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3102254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9">
        <v>3103844</v>
      </c>
      <c r="D16" s="40">
        <f>+C16-C8</f>
        <v>1590</v>
      </c>
      <c r="E16" s="94">
        <f>+D16*1000/14/3600</f>
        <v>31.547619047619047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3104412</v>
      </c>
      <c r="D21" s="40">
        <f>+C21-C16</f>
        <v>568</v>
      </c>
      <c r="E21" s="94">
        <f>+D21*1000/5/3600</f>
        <v>31.555555555555557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3105001</v>
      </c>
      <c r="D26" s="40">
        <f>+C26-C21</f>
        <v>589</v>
      </c>
      <c r="E26" s="94">
        <f>+D26*1000/5/3600</f>
        <v>32.722222222222221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44855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3105001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3106641</v>
      </c>
      <c r="D16" s="40">
        <f>+C16-C8</f>
        <v>1640</v>
      </c>
      <c r="E16" s="94">
        <f>+D16*1000/14/3600</f>
        <v>32.539682539682538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3107252</v>
      </c>
      <c r="D21" s="40">
        <f>+C21-C16</f>
        <v>611</v>
      </c>
      <c r="E21" s="94">
        <f>+D21*1000/5/3600</f>
        <v>33.944444444444443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3107838</v>
      </c>
      <c r="D26" s="40">
        <f>+C26-C21</f>
        <v>586</v>
      </c>
      <c r="E26" s="94">
        <f>+D26*1000/5/3600</f>
        <v>32.555555555555557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44856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3107838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3109540</v>
      </c>
      <c r="D16" s="40">
        <f>+C16-C8</f>
        <v>1702</v>
      </c>
      <c r="E16" s="94">
        <f>+D16*1000/14/3600</f>
        <v>33.769841269841265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3110140</v>
      </c>
      <c r="D21" s="40">
        <f>+C21-C16</f>
        <v>600</v>
      </c>
      <c r="E21" s="94">
        <f>+D21*1000/5/3600</f>
        <v>33.333333333333336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3110738</v>
      </c>
      <c r="D26" s="40">
        <f>+C26-C21</f>
        <v>598</v>
      </c>
      <c r="E26" s="94">
        <f>+D26*1000/5/3600</f>
        <v>33.222222222222221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44857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3110738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3112441</v>
      </c>
      <c r="D16" s="40">
        <f>+C16-C8</f>
        <v>1703</v>
      </c>
      <c r="E16" s="94">
        <f>+D16*1000/14/3600</f>
        <v>33.789682539682538</v>
      </c>
      <c r="F16" s="45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3113038</v>
      </c>
      <c r="D21" s="40">
        <f>+C21-C16</f>
        <v>597</v>
      </c>
      <c r="E21" s="94">
        <f>+D21*1000/5/3600</f>
        <v>33.166666666666664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3113630</v>
      </c>
      <c r="D26" s="40">
        <f>+C26-C21</f>
        <v>592</v>
      </c>
      <c r="E26" s="94">
        <f>+D26*1000/5/3600</f>
        <v>32.888888888888886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16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44858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3113630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3115316</v>
      </c>
      <c r="D16" s="40">
        <f>+C16-C8</f>
        <v>1686</v>
      </c>
      <c r="E16" s="94">
        <f>+D16*1000/14/3600</f>
        <v>33.452380952380956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3115913</v>
      </c>
      <c r="D21" s="40">
        <f>+C21-C16</f>
        <v>597</v>
      </c>
      <c r="E21" s="94">
        <f>+D21*1000/5/3600</f>
        <v>33.166666666666664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3116520</v>
      </c>
      <c r="D26" s="40">
        <f>+C26-C21</f>
        <v>607</v>
      </c>
      <c r="E26" s="94">
        <f>+D26*1000/5/3600</f>
        <v>33.722222222222221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44859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3116520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3118189</v>
      </c>
      <c r="D16" s="40">
        <f>+C16-C8</f>
        <v>1669</v>
      </c>
      <c r="E16" s="94">
        <f>+D16*1000/14/3600</f>
        <v>33.115079365079367</v>
      </c>
      <c r="F16" s="41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3118781</v>
      </c>
      <c r="D21" s="40">
        <f>+C21-C16</f>
        <v>592</v>
      </c>
      <c r="E21" s="94">
        <f>+D21*1000/5/3600</f>
        <v>32.888888888888886</v>
      </c>
      <c r="F21" s="41"/>
      <c r="G21" s="139" t="s">
        <v>16</v>
      </c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3119400</v>
      </c>
      <c r="D26" s="40">
        <f>+C26-C21</f>
        <v>619</v>
      </c>
      <c r="E26" s="94">
        <f>+D26*1000/5/3600</f>
        <v>34.388888888888886</v>
      </c>
      <c r="F26" s="41"/>
      <c r="G26" s="139" t="s">
        <v>16</v>
      </c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/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44860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3119400</v>
      </c>
      <c r="D8" s="28" t="s">
        <v>16</v>
      </c>
      <c r="E8" s="28"/>
      <c r="F8" s="8"/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3121053</v>
      </c>
      <c r="D16" s="40">
        <f>+C16-C8</f>
        <v>1653</v>
      </c>
      <c r="E16" s="94">
        <f>+D16*1000/14/3600</f>
        <v>32.797619047619044</v>
      </c>
      <c r="F16" s="45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3121644</v>
      </c>
      <c r="D21" s="40">
        <f>+C21-C16</f>
        <v>591</v>
      </c>
      <c r="E21" s="94">
        <f>+D21*1000/5/3600</f>
        <v>32.833333333333336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3122254</v>
      </c>
      <c r="D26" s="40">
        <f>+C26-C21</f>
        <v>610</v>
      </c>
      <c r="E26" s="94">
        <f>+D26*1000/5/3600</f>
        <v>33.888888888888886</v>
      </c>
      <c r="F26" s="45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11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44861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3122254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2">
        <v>3123917</v>
      </c>
      <c r="D16" s="40">
        <f>+C16-C8</f>
        <v>1663</v>
      </c>
      <c r="E16" s="94">
        <f>+D16*1000/14/3600</f>
        <v>32.996031746031747</v>
      </c>
      <c r="F16" s="45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6">
        <f t="shared" si="1"/>
        <v>0</v>
      </c>
      <c r="F17" s="98"/>
      <c r="G17" s="145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6">
        <f t="shared" si="1"/>
        <v>0</v>
      </c>
      <c r="F18" s="98"/>
      <c r="G18" s="145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6">
        <f t="shared" si="1"/>
        <v>0</v>
      </c>
      <c r="F19" s="98"/>
      <c r="G19" s="145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7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3">
        <v>3124507</v>
      </c>
      <c r="D21" s="40">
        <f>+C21-C16</f>
        <v>590</v>
      </c>
      <c r="E21" s="94">
        <f>+D21*1000/5/3600</f>
        <v>32.777777777777779</v>
      </c>
      <c r="F21" s="45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3">
        <v>3125096</v>
      </c>
      <c r="D26" s="40">
        <f>+C26-C21</f>
        <v>589</v>
      </c>
      <c r="E26" s="94">
        <f>+D26*1000/5/3600</f>
        <v>32.722222222222221</v>
      </c>
      <c r="F26" s="45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7" zoomScale="85" zoomScaleNormal="85" zoomScalePageLayoutView="70" workbookViewId="0">
      <selection activeCell="F11" sqref="F1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44862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3125096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3126771</v>
      </c>
      <c r="D16" s="40">
        <f>+C16-C8</f>
        <v>1675</v>
      </c>
      <c r="E16" s="94">
        <f>+D16*1000/14/3600</f>
        <v>33.234126984126988</v>
      </c>
      <c r="F16" s="45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3127385</v>
      </c>
      <c r="D21" s="40">
        <f>+C21-C16</f>
        <v>614</v>
      </c>
      <c r="E21" s="94">
        <f>+D21*1000/5/3600</f>
        <v>34.111111111111114</v>
      </c>
      <c r="F21" s="45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3127988</v>
      </c>
      <c r="D26" s="40">
        <f>+C26-C21</f>
        <v>603</v>
      </c>
      <c r="E26" s="94">
        <f>+D26*1000/5/3600</f>
        <v>33.5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45262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3053006</v>
      </c>
      <c r="D8" s="28" t="s">
        <v>16</v>
      </c>
      <c r="E8" s="28"/>
      <c r="F8" s="8"/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 t="s">
        <v>16</v>
      </c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3054537</v>
      </c>
      <c r="D16" s="40">
        <f>+C16-C8</f>
        <v>1531</v>
      </c>
      <c r="E16" s="94">
        <f>+D16*1000/14/3600</f>
        <v>30.376984126984127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8"/>
      <c r="G20" s="141"/>
      <c r="H20" s="142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3055090</v>
      </c>
      <c r="D21" s="40">
        <f>+C21-C16</f>
        <v>553</v>
      </c>
      <c r="E21" s="95">
        <f>+D21*1000/5/3600</f>
        <v>30.722222222222221</v>
      </c>
      <c r="F21" s="41"/>
      <c r="G21" s="143"/>
      <c r="H21" s="144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9"/>
      <c r="G22" s="120"/>
      <c r="H22" s="121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3055652</v>
      </c>
      <c r="D26" s="40">
        <f>+C26-C21</f>
        <v>562</v>
      </c>
      <c r="E26" s="94">
        <f>+D26*1000/5/3600</f>
        <v>31.222222222222221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0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44863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28'!C26</f>
        <v>3127988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1">
        <v>3129619</v>
      </c>
      <c r="D16" s="40">
        <f>+C16-C8</f>
        <v>1631</v>
      </c>
      <c r="E16" s="94">
        <f>+D16*1000/14/3600</f>
        <v>32.361111111111114</v>
      </c>
      <c r="F16" s="45" t="s">
        <v>16</v>
      </c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3130204</v>
      </c>
      <c r="D21" s="40">
        <f>+C21-C16</f>
        <v>585</v>
      </c>
      <c r="E21" s="94">
        <f>+D21*1000/5/3600</f>
        <v>32.5</v>
      </c>
      <c r="F21" s="45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3130807</v>
      </c>
      <c r="D26" s="40">
        <f>+C26-C21</f>
        <v>603</v>
      </c>
      <c r="E26" s="94">
        <f>+D26*1000/5/3600</f>
        <v>33.5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0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44864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29'!C26</f>
        <v>3130807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3132463</v>
      </c>
      <c r="D16" s="40">
        <f>+C16-C8</f>
        <v>1656</v>
      </c>
      <c r="E16" s="103">
        <f>+D16*1000/14/3600</f>
        <v>32.857142857142861</v>
      </c>
      <c r="F16" s="45" t="s">
        <v>16</v>
      </c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3133051</v>
      </c>
      <c r="D21" s="40">
        <f>+C21-C16</f>
        <v>588</v>
      </c>
      <c r="E21" s="103">
        <f>+D21*1000/5/3600</f>
        <v>32.666666666666664</v>
      </c>
      <c r="F21" s="45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3133616</v>
      </c>
      <c r="D26" s="40">
        <f>+C26-C21</f>
        <v>565</v>
      </c>
      <c r="E26" s="103">
        <f>+D26*1000/5/3600</f>
        <v>31.388888888888889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B9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44865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102">
        <f>+'Día 30'!C26</f>
        <v>3133616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3135295</v>
      </c>
      <c r="D16" s="40">
        <f>+C16-C8</f>
        <v>1679</v>
      </c>
      <c r="E16" s="94">
        <f>+D16*1000/14/3600</f>
        <v>33.313492063492063</v>
      </c>
      <c r="F16" s="45"/>
      <c r="G16" s="139" t="s">
        <v>16</v>
      </c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3135904</v>
      </c>
      <c r="D21" s="40">
        <f>+C21-C16</f>
        <v>609</v>
      </c>
      <c r="E21" s="94">
        <f>+D21*1000/5/3600</f>
        <v>33.833333333333336</v>
      </c>
      <c r="F21" s="45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4">
        <v>3136482</v>
      </c>
      <c r="D26" s="40">
        <f>+C26-C21</f>
        <v>578</v>
      </c>
      <c r="E26" s="94">
        <f>+D26*1000/5/3600</f>
        <v>32.111111111111114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44898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3055652</v>
      </c>
      <c r="D8" s="28" t="s">
        <v>16</v>
      </c>
      <c r="E8" s="28"/>
      <c r="F8" s="8"/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3057201</v>
      </c>
      <c r="D16" s="40">
        <f>+C16-C8</f>
        <v>1549</v>
      </c>
      <c r="E16" s="94">
        <f>+D16*1000/14/3600</f>
        <v>30.734126984126984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3057761</v>
      </c>
      <c r="D21" s="40">
        <f>+C21-C16</f>
        <v>560</v>
      </c>
      <c r="E21" s="94">
        <f>+D21*1000/5/3600</f>
        <v>31.111111111111111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3058310</v>
      </c>
      <c r="D26" s="40">
        <f>+C26-C21</f>
        <v>549</v>
      </c>
      <c r="E26" s="94">
        <f>+D26*1000/5/3600</f>
        <v>30.5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44899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3058310</v>
      </c>
      <c r="D8" s="28" t="s">
        <v>16</v>
      </c>
      <c r="E8" s="28"/>
      <c r="F8" s="8"/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3059864</v>
      </c>
      <c r="D16" s="40">
        <f>+C16-C8</f>
        <v>1554</v>
      </c>
      <c r="E16" s="94">
        <f>+D16*1000/14/3600</f>
        <v>30.833333333333332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3060420</v>
      </c>
      <c r="D21" s="40">
        <f>+C21-C16</f>
        <v>556</v>
      </c>
      <c r="E21" s="94">
        <f>+D21*1000/5/3600</f>
        <v>30.888888888888889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3060966</v>
      </c>
      <c r="D26" s="40">
        <f>+C26-C21</f>
        <v>546</v>
      </c>
      <c r="E26" s="94">
        <f>+D26*1000/5/3600</f>
        <v>30.333333333333332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topLeftCell="A10" zoomScale="85" zoomScaleNormal="85" zoomScalePageLayoutView="70" workbookViewId="0">
      <selection activeCell="F19" sqref="F19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44900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3060966</v>
      </c>
      <c r="D8" s="28" t="s">
        <v>16</v>
      </c>
      <c r="E8" s="28"/>
      <c r="F8" s="8"/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3062509</v>
      </c>
      <c r="D16" s="40">
        <f>+C16-C8</f>
        <v>1543</v>
      </c>
      <c r="E16" s="94">
        <f>+D16*1000/14/3600</f>
        <v>30.615079365079364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3063065</v>
      </c>
      <c r="D21" s="40">
        <f>+C21-C16</f>
        <v>556</v>
      </c>
      <c r="E21" s="94">
        <f>+D21*1000/5/3600</f>
        <v>30.888888888888889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3063598</v>
      </c>
      <c r="D26" s="40">
        <f>+C26-C21</f>
        <v>533</v>
      </c>
      <c r="E26" s="94">
        <f>+D26*1000/5/3600</f>
        <v>29.611111111111111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13" zoomScale="85" zoomScaleNormal="85" zoomScalePageLayoutView="70" workbookViewId="0">
      <selection activeCell="D28" sqref="D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33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3063598</v>
      </c>
      <c r="D8" s="28" t="s">
        <v>16</v>
      </c>
      <c r="E8" s="28"/>
      <c r="F8" s="8"/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3065141</v>
      </c>
      <c r="D16" s="40">
        <f>+C16-C8</f>
        <v>1543</v>
      </c>
      <c r="E16" s="94">
        <f>+D16*1000/14/3600</f>
        <v>30.615079365079364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0"/>
      <c r="H20" s="9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3065692</v>
      </c>
      <c r="D21" s="40">
        <f>+C21-C16</f>
        <v>551</v>
      </c>
      <c r="E21" s="94">
        <f>+D21*1000/5/3600</f>
        <v>30.611111111111111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3066249</v>
      </c>
      <c r="D26" s="40">
        <f>+C26-C21</f>
        <v>557</v>
      </c>
      <c r="E26" s="94">
        <f>+D26*1000/5/3600</f>
        <v>30.944444444444443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13" zoomScale="85" zoomScaleNormal="85" zoomScalePageLayoutView="70" workbookViewId="0">
      <selection activeCell="E26" sqref="E2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34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3066249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3067796</v>
      </c>
      <c r="D16" s="40">
        <f>+C16-C8</f>
        <v>1547</v>
      </c>
      <c r="E16" s="94">
        <f>+D16*1000/14/3600</f>
        <v>30.694444444444443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3068354</v>
      </c>
      <c r="D21" s="40">
        <f>+C21-C16</f>
        <v>558</v>
      </c>
      <c r="E21" s="94">
        <f>+D21*1000/5/3600</f>
        <v>31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3068890</v>
      </c>
      <c r="D26" s="40">
        <f>+C26-C21</f>
        <v>536</v>
      </c>
      <c r="E26" s="94">
        <f>+D26*1000/5/3600</f>
        <v>29.777777777777779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7" zoomScale="85" zoomScaleNormal="85" zoomScalePageLayoutView="70" workbookViewId="0">
      <selection activeCell="C16" sqref="C1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2"/>
      <c r="C2" s="123"/>
      <c r="D2" s="130" t="s">
        <v>25</v>
      </c>
      <c r="E2" s="131"/>
      <c r="F2" s="131"/>
      <c r="G2" s="131"/>
      <c r="H2" s="132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24"/>
      <c r="C3" s="125"/>
      <c r="D3" s="133"/>
      <c r="E3" s="134"/>
      <c r="F3" s="134"/>
      <c r="G3" s="134"/>
      <c r="H3" s="135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36" t="s">
        <v>26</v>
      </c>
      <c r="E5" s="137"/>
      <c r="F5" s="137"/>
      <c r="G5" s="137"/>
      <c r="H5" s="138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35</v>
      </c>
      <c r="C7" s="22" t="s">
        <v>27</v>
      </c>
      <c r="D7" s="23" t="s">
        <v>28</v>
      </c>
      <c r="E7" s="24" t="s">
        <v>15</v>
      </c>
      <c r="F7" s="25" t="s">
        <v>29</v>
      </c>
      <c r="G7" s="118" t="s">
        <v>30</v>
      </c>
      <c r="H7" s="119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3068890</v>
      </c>
      <c r="D8" s="28" t="s">
        <v>16</v>
      </c>
      <c r="E8" s="28"/>
      <c r="F8" s="8" t="s">
        <v>16</v>
      </c>
      <c r="G8" s="120"/>
      <c r="H8" s="121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26"/>
      <c r="H9" s="127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26"/>
      <c r="H10" s="127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26"/>
      <c r="H11" s="127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26"/>
      <c r="H12" s="127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26"/>
      <c r="H13" s="127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26"/>
      <c r="H14" s="127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26"/>
      <c r="H15" s="127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3070463</v>
      </c>
      <c r="D16" s="40">
        <f>+C16-C8</f>
        <v>1573</v>
      </c>
      <c r="E16" s="94">
        <f>+D16*1000/14/3600</f>
        <v>31.210317460317459</v>
      </c>
      <c r="F16" s="41"/>
      <c r="G16" s="139"/>
      <c r="H16" s="140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26"/>
      <c r="H17" s="127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26"/>
      <c r="H18" s="127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26"/>
      <c r="H19" s="127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26"/>
      <c r="H20" s="127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3071027</v>
      </c>
      <c r="D21" s="40">
        <f>+C21-C16</f>
        <v>564</v>
      </c>
      <c r="E21" s="94">
        <f>+D21*1000/5/3600</f>
        <v>31.333333333333332</v>
      </c>
      <c r="F21" s="41"/>
      <c r="G21" s="139"/>
      <c r="H21" s="140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26"/>
      <c r="H22" s="127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26"/>
      <c r="H23" s="127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26"/>
      <c r="H24" s="127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26"/>
      <c r="H25" s="127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3071594</v>
      </c>
      <c r="D26" s="40">
        <f>+C26-C21</f>
        <v>567</v>
      </c>
      <c r="E26" s="94">
        <f>+D26*1000/5/3600</f>
        <v>31.5</v>
      </c>
      <c r="F26" s="41"/>
      <c r="G26" s="139"/>
      <c r="H26" s="140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26"/>
      <c r="H27" s="127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26"/>
      <c r="H28" s="127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26"/>
      <c r="H29" s="127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26"/>
      <c r="H30" s="127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26"/>
      <c r="H31" s="127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28"/>
      <c r="H32" s="129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CD11E965-2BAD-49E2-93BE-C447D1308EB5}"/>
</file>

<file path=customXml/itemProps2.xml><?xml version="1.0" encoding="utf-8"?>
<ds:datastoreItem xmlns:ds="http://schemas.openxmlformats.org/officeDocument/2006/customXml" ds:itemID="{6F4D97F2-F5C5-44DA-B447-3A2176858E97}"/>
</file>

<file path=customXml/itemProps3.xml><?xml version="1.0" encoding="utf-8"?>
<ds:datastoreItem xmlns:ds="http://schemas.openxmlformats.org/officeDocument/2006/customXml" ds:itemID="{94192414-CBDA-4B1D-8837-773AFAC00D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2024-01-18T17:44:30Z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