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21 Feb 2023\"/>
    </mc:Choice>
  </mc:AlternateContent>
  <bookViews>
    <workbookView xWindow="0" yWindow="0" windowWidth="5910" windowHeight="768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state="hidden" r:id="rId30"/>
    <sheet name="Día 30" sheetId="42" state="hidden" r:id="rId31"/>
    <sheet name="Día 31" sheetId="45" state="hidden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40" l="1"/>
  <c r="L37" i="40" s="1"/>
  <c r="L30" i="40" l="1"/>
  <c r="L24" i="40"/>
  <c r="L18" i="40"/>
  <c r="L13" i="40"/>
  <c r="L12" i="40"/>
  <c r="G12" i="40"/>
  <c r="H12" i="40" s="1"/>
  <c r="G13" i="40"/>
  <c r="H13" i="40" s="1"/>
  <c r="G14" i="40"/>
  <c r="H14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G27" i="40"/>
  <c r="H27" i="40"/>
  <c r="G28" i="40"/>
  <c r="H28" i="40" s="1"/>
  <c r="G29" i="40"/>
  <c r="H29" i="40"/>
  <c r="G30" i="40"/>
  <c r="H30" i="40"/>
  <c r="G31" i="40"/>
  <c r="H31" i="40"/>
  <c r="G32" i="40"/>
  <c r="H32" i="40"/>
  <c r="G33" i="40"/>
  <c r="H33" i="40"/>
  <c r="G34" i="40"/>
  <c r="H34" i="40" s="1"/>
  <c r="G35" i="40"/>
  <c r="H35" i="40"/>
  <c r="G36" i="40"/>
  <c r="H36" i="40"/>
  <c r="G37" i="40"/>
  <c r="H37" i="40" s="1"/>
  <c r="G38" i="40"/>
  <c r="H38" i="40"/>
  <c r="H11" i="40"/>
  <c r="G41" i="40"/>
  <c r="H41" i="40" l="1"/>
  <c r="Q12" i="40" l="1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11" i="40"/>
  <c r="P11" i="40"/>
  <c r="G44" i="40"/>
  <c r="G43" i="40"/>
  <c r="G11" i="40"/>
  <c r="Q42" i="40" l="1"/>
  <c r="D16" i="26"/>
  <c r="E16" i="26" s="1"/>
  <c r="D26" i="25"/>
  <c r="E26" i="25" s="1"/>
  <c r="E21" i="25"/>
  <c r="D21" i="25"/>
  <c r="D16" i="25"/>
  <c r="E16" i="25" s="1"/>
  <c r="D26" i="24"/>
  <c r="E26" i="24" s="1"/>
  <c r="D21" i="24"/>
  <c r="E21" i="24" s="1"/>
  <c r="E16" i="24"/>
  <c r="D16" i="24"/>
  <c r="D26" i="23"/>
  <c r="E26" i="23" s="1"/>
  <c r="D21" i="23"/>
  <c r="E21" i="23" s="1"/>
  <c r="D16" i="23"/>
  <c r="E16" i="23" s="1"/>
  <c r="D26" i="22"/>
  <c r="E26" i="22" s="1"/>
  <c r="D21" i="22"/>
  <c r="E21" i="22" s="1"/>
  <c r="D16" i="22"/>
  <c r="E16" i="22" s="1"/>
  <c r="D26" i="21"/>
  <c r="E26" i="21" s="1"/>
  <c r="E21" i="21"/>
  <c r="D21" i="21"/>
  <c r="D16" i="21"/>
  <c r="E16" i="21" s="1"/>
  <c r="D26" i="20"/>
  <c r="E26" i="20" s="1"/>
  <c r="D21" i="20"/>
  <c r="E21" i="20" s="1"/>
  <c r="D16" i="20"/>
  <c r="E16" i="20" s="1"/>
  <c r="D26" i="19"/>
  <c r="E26" i="19" s="1"/>
  <c r="D21" i="19"/>
  <c r="E21" i="19" s="1"/>
  <c r="D16" i="19"/>
  <c r="E16" i="19" s="1"/>
  <c r="F23" i="40"/>
  <c r="F24" i="40"/>
  <c r="F25" i="40"/>
  <c r="F26" i="40"/>
  <c r="F27" i="40"/>
  <c r="F28" i="40"/>
  <c r="F29" i="40"/>
  <c r="F30" i="40"/>
  <c r="F31" i="40"/>
  <c r="F32" i="40"/>
  <c r="B7" i="12" l="1"/>
  <c r="B7" i="11"/>
  <c r="E32" i="45" l="1"/>
  <c r="D32" i="45"/>
  <c r="D31" i="45"/>
  <c r="E31" i="45" s="1"/>
  <c r="E30" i="45"/>
  <c r="D30" i="45"/>
  <c r="D29" i="45"/>
  <c r="E29" i="45" s="1"/>
  <c r="E28" i="45"/>
  <c r="D28" i="45"/>
  <c r="D26" i="45"/>
  <c r="E26" i="45" s="1"/>
  <c r="E25" i="45"/>
  <c r="D25" i="45"/>
  <c r="D24" i="45"/>
  <c r="E24" i="45" s="1"/>
  <c r="E23" i="45"/>
  <c r="D23" i="45"/>
  <c r="D21" i="45"/>
  <c r="E21" i="45" s="1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C8" i="45"/>
  <c r="D16" i="45" s="1"/>
  <c r="E16" i="45" s="1"/>
  <c r="E17" i="33" l="1"/>
  <c r="F37" i="40" l="1"/>
  <c r="F38" i="40"/>
  <c r="C8" i="42" l="1"/>
  <c r="C8" i="41"/>
  <c r="C8" i="34"/>
  <c r="C8" i="33"/>
  <c r="D16" i="33" s="1"/>
  <c r="P37" i="40" l="1"/>
  <c r="P38" i="40"/>
  <c r="F33" i="40" l="1"/>
  <c r="F34" i="40"/>
  <c r="F35" i="40"/>
  <c r="F36" i="40"/>
  <c r="F22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C8" i="25"/>
  <c r="C8" i="24"/>
  <c r="C8" i="23"/>
  <c r="C8" i="22"/>
  <c r="C8" i="21"/>
  <c r="C8" i="20"/>
  <c r="C8" i="19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D16" i="1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7" i="40"/>
  <c r="P26" i="40"/>
  <c r="P23" i="40"/>
  <c r="P21" i="40"/>
  <c r="P42" i="40" l="1"/>
  <c r="P43" i="40" s="1"/>
  <c r="L31" i="40" l="1"/>
  <c r="L25" i="40"/>
  <c r="L19" i="40"/>
  <c r="Q43" i="40" l="1"/>
  <c r="Q45" i="40" l="1"/>
</calcChain>
</file>

<file path=xl/sharedStrings.xml><?xml version="1.0" encoding="utf-8"?>
<sst xmlns="http://schemas.openxmlformats.org/spreadsheetml/2006/main" count="721" uniqueCount="40">
  <si>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</si>
  <si>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</si>
  <si>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</si>
  <si>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</si>
  <si>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</si>
  <si>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</si>
  <si>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</si>
  <si>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</si>
  <si>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</si>
  <si>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</si>
  <si>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</si>
  <si>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</si>
  <si>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</si>
  <si>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</si>
  <si>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</si>
  <si>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</si>
  <si>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</si>
  <si>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</si>
  <si>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</si>
  <si>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</si>
  <si>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</si>
  <si>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</si>
  <si>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</si>
  <si>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</si>
  <si>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</si>
  <si>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</si>
  <si>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</si>
  <si>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</si>
  <si>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</si>
  <si>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</si>
  <si>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</si>
  <si>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</si>
  <si>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Aporte  1 al 4 de Febrero</t>
  </si>
  <si>
    <t>Aporte  5 al 11 de  Febrero</t>
  </si>
  <si>
    <t>Aporte 12 al 18 de  Febrero</t>
  </si>
  <si>
    <t>Aporte  19 al 25 de  Febrero</t>
  </si>
  <si>
    <t>Aporte 26 al 28 de  Febrero</t>
  </si>
  <si>
    <t>m3/d</t>
  </si>
  <si>
    <t>m3/mes</t>
  </si>
  <si>
    <t>m3/mes 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</si>
</sst>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rgb="FF000000"/>
      </patternFill>
    </fill>
  </fills>
  <borders count="6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38DD5"/>
      </left>
      <right style="thin">
        <color rgb="FF538DD5"/>
      </right>
      <top style="thin">
        <color rgb="FF538DD5"/>
      </top>
      <bottom style="thin">
        <color rgb="FF538DD5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50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0" fontId="1" fillId="7" borderId="63" xfId="0" applyFont="1" applyFill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  <protection locked="0"/>
    </xf>
    <xf numFmtId="3" fontId="10" fillId="8" borderId="64" xfId="0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9" fillId="5" borderId="38" xfId="1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29" zoomScale="90" zoomScaleNormal="90" workbookViewId="0">
      <selection activeCell="Q47" sqref="Q47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4" t="s">
        <v>4</v>
      </c>
      <c r="D8" s="114" t="s">
        <v>5</v>
      </c>
      <c r="E8" s="46" t="s">
        <v>6</v>
      </c>
      <c r="F8" s="114" t="s">
        <v>7</v>
      </c>
      <c r="G8" s="118" t="s">
        <v>8</v>
      </c>
      <c r="H8" s="119"/>
      <c r="I8" s="1"/>
      <c r="J8" s="1"/>
      <c r="K8" s="59" t="s">
        <v>9</v>
      </c>
      <c r="L8" s="63"/>
      <c r="M8" s="63"/>
      <c r="N8" s="63"/>
      <c r="O8" s="116" t="s">
        <v>10</v>
      </c>
      <c r="P8" s="114" t="s">
        <v>11</v>
      </c>
      <c r="Q8" s="116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5"/>
      <c r="D9" s="115"/>
      <c r="E9" s="82" t="s">
        <v>13</v>
      </c>
      <c r="F9" s="115"/>
      <c r="G9" s="120"/>
      <c r="H9" s="121"/>
      <c r="I9" s="1"/>
      <c r="J9" s="1"/>
      <c r="K9" s="1"/>
      <c r="L9" s="63"/>
      <c r="M9" s="63"/>
      <c r="N9" s="63"/>
      <c r="O9" s="117"/>
      <c r="P9" s="115"/>
      <c r="Q9" s="117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44957</v>
      </c>
      <c r="E10" s="81">
        <v>0.33333333333333331</v>
      </c>
      <c r="F10" s="105">
        <v>2195822</v>
      </c>
      <c r="G10" s="68" t="s">
        <v>37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44958</v>
      </c>
      <c r="E11" s="60">
        <v>0.33333333333333331</v>
      </c>
      <c r="F11" s="49">
        <f>'Día 1'!C16</f>
        <v>2198696</v>
      </c>
      <c r="G11" s="49">
        <f>F11-F10</f>
        <v>2874</v>
      </c>
      <c r="H11" s="50">
        <f>G11*1000/24/60/60</f>
        <v>33.263888888888886</v>
      </c>
      <c r="I11" s="1"/>
      <c r="J11" s="1"/>
      <c r="K11" s="111" t="s">
        <v>32</v>
      </c>
      <c r="L11" s="112"/>
      <c r="M11" s="113"/>
      <c r="O11" s="49">
        <v>30</v>
      </c>
      <c r="P11" s="49">
        <f>O11*60*60*24/1000</f>
        <v>2592</v>
      </c>
      <c r="Q11" s="49">
        <f>G11</f>
        <v>2874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44959</v>
      </c>
      <c r="E12" s="60">
        <v>0.33333333333333331</v>
      </c>
      <c r="F12" s="49">
        <f>'Día 2'!C16</f>
        <v>2201621</v>
      </c>
      <c r="G12" s="49">
        <f t="shared" ref="G12:G38" si="0">F12-F11</f>
        <v>2925</v>
      </c>
      <c r="H12" s="50">
        <f t="shared" ref="H12:H38" si="1">G12*1000/24/60/60</f>
        <v>33.854166666666664</v>
      </c>
      <c r="I12" s="1"/>
      <c r="K12" s="61"/>
      <c r="L12" s="67">
        <f>SUM(G11:G14)</f>
        <v>11598</v>
      </c>
      <c r="M12" s="69" t="s">
        <v>14</v>
      </c>
      <c r="N12" s="66"/>
      <c r="O12" s="49">
        <v>30</v>
      </c>
      <c r="P12" s="49">
        <f t="shared" ref="P12:P38" si="2">O12*60*60*24/1000</f>
        <v>2592</v>
      </c>
      <c r="Q12" s="49">
        <f t="shared" ref="Q12:Q38" si="3">G12</f>
        <v>2925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44960</v>
      </c>
      <c r="E13" s="60">
        <v>0.33333333333333331</v>
      </c>
      <c r="F13" s="49">
        <f>'Día 3'!C16</f>
        <v>2204544</v>
      </c>
      <c r="G13" s="49">
        <f t="shared" si="0"/>
        <v>2923</v>
      </c>
      <c r="H13" s="50">
        <f t="shared" si="1"/>
        <v>33.831018518518519</v>
      </c>
      <c r="I13" s="1"/>
      <c r="J13" s="1"/>
      <c r="K13" s="61"/>
      <c r="L13" s="72">
        <f>L12*1000/4/24/60/60</f>
        <v>33.559027777777779</v>
      </c>
      <c r="M13" s="72" t="s">
        <v>15</v>
      </c>
      <c r="N13" s="66"/>
      <c r="O13" s="49">
        <v>30</v>
      </c>
      <c r="P13" s="49">
        <f t="shared" si="2"/>
        <v>2592</v>
      </c>
      <c r="Q13" s="49">
        <f t="shared" si="3"/>
        <v>2923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44961</v>
      </c>
      <c r="E14" s="60">
        <v>0.33333333333333331</v>
      </c>
      <c r="F14" s="49">
        <f>'Día 4'!C16</f>
        <v>2207420</v>
      </c>
      <c r="G14" s="49">
        <f t="shared" si="0"/>
        <v>2876</v>
      </c>
      <c r="H14" s="50">
        <f t="shared" si="1"/>
        <v>33.287037037037038</v>
      </c>
      <c r="I14" s="1"/>
      <c r="J14" s="1"/>
      <c r="K14" s="62"/>
      <c r="L14" s="70"/>
      <c r="M14" s="71"/>
      <c r="N14" s="66"/>
      <c r="O14" s="49">
        <v>30</v>
      </c>
      <c r="P14" s="49">
        <f t="shared" si="2"/>
        <v>2592</v>
      </c>
      <c r="Q14" s="49">
        <f t="shared" si="3"/>
        <v>2876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44962</v>
      </c>
      <c r="E15" s="60">
        <v>0.33333333333333331</v>
      </c>
      <c r="F15" s="49">
        <f>'Día 5'!C16</f>
        <v>2210270</v>
      </c>
      <c r="G15" s="49">
        <f t="shared" si="0"/>
        <v>2850</v>
      </c>
      <c r="H15" s="50">
        <f t="shared" si="1"/>
        <v>32.986111111111114</v>
      </c>
      <c r="I15" s="1"/>
      <c r="J15" s="1"/>
      <c r="K15" s="1"/>
      <c r="L15" s="67"/>
      <c r="M15" s="65"/>
      <c r="N15" s="66"/>
      <c r="O15" s="49">
        <v>30</v>
      </c>
      <c r="P15" s="49">
        <f t="shared" si="2"/>
        <v>2592</v>
      </c>
      <c r="Q15" s="49">
        <f t="shared" si="3"/>
        <v>2850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44963</v>
      </c>
      <c r="E16" s="60">
        <v>0.33333333333333331</v>
      </c>
      <c r="F16" s="49">
        <f>'DÍa 6'!C16</f>
        <v>2213076</v>
      </c>
      <c r="G16" s="49">
        <f t="shared" si="0"/>
        <v>2806</v>
      </c>
      <c r="H16" s="50">
        <f t="shared" si="1"/>
        <v>32.476851851851855</v>
      </c>
      <c r="I16" s="1"/>
      <c r="J16" s="1"/>
      <c r="K16" s="1"/>
      <c r="L16" s="67"/>
      <c r="M16" s="65"/>
      <c r="N16" s="66"/>
      <c r="O16" s="49">
        <v>30</v>
      </c>
      <c r="P16" s="49">
        <f t="shared" si="2"/>
        <v>2592</v>
      </c>
      <c r="Q16" s="49">
        <f t="shared" si="3"/>
        <v>2806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44964</v>
      </c>
      <c r="E17" s="60">
        <v>0.33333333333333331</v>
      </c>
      <c r="F17" s="49">
        <f>'Día 7'!C16</f>
        <v>2215851</v>
      </c>
      <c r="G17" s="49">
        <f t="shared" si="0"/>
        <v>2775</v>
      </c>
      <c r="H17" s="50">
        <f t="shared" si="1"/>
        <v>32.118055555555557</v>
      </c>
      <c r="I17" s="1"/>
      <c r="J17" s="1"/>
      <c r="K17" s="111" t="s">
        <v>33</v>
      </c>
      <c r="L17" s="112"/>
      <c r="M17" s="113"/>
      <c r="N17" s="66"/>
      <c r="O17" s="49">
        <v>30</v>
      </c>
      <c r="P17" s="49">
        <f t="shared" si="2"/>
        <v>2592</v>
      </c>
      <c r="Q17" s="49">
        <f t="shared" si="3"/>
        <v>2775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44965</v>
      </c>
      <c r="E18" s="60">
        <v>0.33333333333333331</v>
      </c>
      <c r="F18" s="49">
        <f>'Día 8'!C16</f>
        <v>2218679</v>
      </c>
      <c r="G18" s="49">
        <f t="shared" si="0"/>
        <v>2828</v>
      </c>
      <c r="H18" s="50">
        <f t="shared" si="1"/>
        <v>32.731481481481481</v>
      </c>
      <c r="I18" s="1"/>
      <c r="K18" s="61"/>
      <c r="L18" s="67">
        <f>SUM(G15:G21)</f>
        <v>19758</v>
      </c>
      <c r="M18" s="69" t="s">
        <v>14</v>
      </c>
      <c r="N18" s="66"/>
      <c r="O18" s="49">
        <v>30</v>
      </c>
      <c r="P18" s="49">
        <f t="shared" si="2"/>
        <v>2592</v>
      </c>
      <c r="Q18" s="49">
        <f t="shared" si="3"/>
        <v>2828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44966</v>
      </c>
      <c r="E19" s="60">
        <v>0.33333333333333331</v>
      </c>
      <c r="F19" s="49">
        <f>'Día 9'!C16</f>
        <v>2221532</v>
      </c>
      <c r="G19" s="49">
        <f t="shared" si="0"/>
        <v>2853</v>
      </c>
      <c r="H19" s="50">
        <f t="shared" si="1"/>
        <v>33.020833333333336</v>
      </c>
      <c r="I19" s="1"/>
      <c r="J19" s="1"/>
      <c r="K19" s="61"/>
      <c r="L19" s="72">
        <f>L18*1000/7/24/60/60</f>
        <v>32.668650793650791</v>
      </c>
      <c r="M19" s="72" t="s">
        <v>15</v>
      </c>
      <c r="N19" s="66"/>
      <c r="O19" s="49">
        <v>30</v>
      </c>
      <c r="P19" s="49">
        <f t="shared" si="2"/>
        <v>2592</v>
      </c>
      <c r="Q19" s="49">
        <f t="shared" si="3"/>
        <v>2853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44967</v>
      </c>
      <c r="E20" s="60">
        <v>0.33333333333333331</v>
      </c>
      <c r="F20" s="49">
        <f>'Día 10'!C16</f>
        <v>2224340</v>
      </c>
      <c r="G20" s="49">
        <f t="shared" si="0"/>
        <v>2808</v>
      </c>
      <c r="H20" s="50">
        <f t="shared" si="1"/>
        <v>32.5</v>
      </c>
      <c r="I20" s="1"/>
      <c r="J20" s="1"/>
      <c r="K20" s="62"/>
      <c r="L20" s="70"/>
      <c r="M20" s="71"/>
      <c r="N20" s="66"/>
      <c r="O20" s="49">
        <v>30</v>
      </c>
      <c r="P20" s="49">
        <f t="shared" si="2"/>
        <v>2592</v>
      </c>
      <c r="Q20" s="49">
        <f t="shared" si="3"/>
        <v>2808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44968</v>
      </c>
      <c r="E21" s="60">
        <v>0.33333333333333331</v>
      </c>
      <c r="F21" s="49">
        <f>'Día 11'!C16</f>
        <v>2227178</v>
      </c>
      <c r="G21" s="49">
        <f t="shared" si="0"/>
        <v>2838</v>
      </c>
      <c r="H21" s="50">
        <f t="shared" si="1"/>
        <v>32.847222222222221</v>
      </c>
      <c r="I21" s="1"/>
      <c r="J21" s="1"/>
      <c r="K21" s="1"/>
      <c r="L21" s="64"/>
      <c r="M21" s="65"/>
      <c r="N21" s="66"/>
      <c r="O21" s="49">
        <v>30</v>
      </c>
      <c r="P21" s="49">
        <f t="shared" si="2"/>
        <v>2592</v>
      </c>
      <c r="Q21" s="49">
        <f t="shared" si="3"/>
        <v>2838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44969</v>
      </c>
      <c r="E22" s="60">
        <v>0.33333333333333331</v>
      </c>
      <c r="F22" s="49">
        <f>'Día 12'!C16</f>
        <v>2230076</v>
      </c>
      <c r="G22" s="49">
        <f t="shared" si="0"/>
        <v>2898</v>
      </c>
      <c r="H22" s="50">
        <f t="shared" si="1"/>
        <v>33.541666666666664</v>
      </c>
      <c r="I22" s="1"/>
      <c r="J22" s="1"/>
      <c r="K22" s="1"/>
      <c r="L22" s="64"/>
      <c r="M22" s="65"/>
      <c r="N22" s="66"/>
      <c r="O22" s="49">
        <v>30</v>
      </c>
      <c r="P22" s="49">
        <f t="shared" si="2"/>
        <v>2592</v>
      </c>
      <c r="Q22" s="49">
        <f t="shared" si="3"/>
        <v>2898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44970</v>
      </c>
      <c r="E23" s="60">
        <v>0.33333333333333331</v>
      </c>
      <c r="F23" s="49">
        <f>'Día 13'!C16</f>
        <v>2233007</v>
      </c>
      <c r="G23" s="49">
        <f t="shared" si="0"/>
        <v>2931</v>
      </c>
      <c r="H23" s="50">
        <f t="shared" si="1"/>
        <v>33.923611111111114</v>
      </c>
      <c r="I23" s="1"/>
      <c r="J23" s="1"/>
      <c r="K23" s="111" t="s">
        <v>34</v>
      </c>
      <c r="L23" s="112"/>
      <c r="M23" s="113"/>
      <c r="N23" s="66"/>
      <c r="O23" s="49">
        <v>30</v>
      </c>
      <c r="P23" s="49">
        <f t="shared" si="2"/>
        <v>2592</v>
      </c>
      <c r="Q23" s="49">
        <f t="shared" si="3"/>
        <v>2931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44971</v>
      </c>
      <c r="E24" s="60">
        <v>0.33333333333333331</v>
      </c>
      <c r="F24" s="49">
        <f>'Día 14'!C16</f>
        <v>2235951</v>
      </c>
      <c r="G24" s="49">
        <f t="shared" si="0"/>
        <v>2944</v>
      </c>
      <c r="H24" s="50">
        <f t="shared" si="1"/>
        <v>34.074074074074076</v>
      </c>
      <c r="I24" s="1"/>
      <c r="K24" s="61"/>
      <c r="L24" s="67">
        <f>SUM(G22:G28)</f>
        <v>20112</v>
      </c>
      <c r="M24" s="69" t="s">
        <v>14</v>
      </c>
      <c r="N24" s="66"/>
      <c r="O24" s="49">
        <v>30</v>
      </c>
      <c r="P24" s="49">
        <f t="shared" si="2"/>
        <v>2592</v>
      </c>
      <c r="Q24" s="49">
        <f t="shared" si="3"/>
        <v>2944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44972</v>
      </c>
      <c r="E25" s="60">
        <v>0.33333333333333331</v>
      </c>
      <c r="F25" s="49">
        <f>'Día 15'!C16</f>
        <v>2238816</v>
      </c>
      <c r="G25" s="49">
        <f t="shared" si="0"/>
        <v>2865</v>
      </c>
      <c r="H25" s="50">
        <f t="shared" si="1"/>
        <v>33.159722222222221</v>
      </c>
      <c r="I25" s="1"/>
      <c r="J25" s="1"/>
      <c r="K25" s="61"/>
      <c r="L25" s="72">
        <f>L24*1000/7/24/60/60</f>
        <v>33.25396825396826</v>
      </c>
      <c r="M25" s="72" t="s">
        <v>15</v>
      </c>
      <c r="N25" s="66"/>
      <c r="O25" s="49">
        <v>30</v>
      </c>
      <c r="P25" s="49">
        <f t="shared" si="2"/>
        <v>2592</v>
      </c>
      <c r="Q25" s="49">
        <f t="shared" si="3"/>
        <v>2865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44973</v>
      </c>
      <c r="E26" s="60">
        <v>0.33333333333333331</v>
      </c>
      <c r="F26" s="49">
        <f>'Día 16'!C16</f>
        <v>2241675</v>
      </c>
      <c r="G26" s="49">
        <f t="shared" si="0"/>
        <v>2859</v>
      </c>
      <c r="H26" s="50">
        <f t="shared" si="1"/>
        <v>33.090277777777779</v>
      </c>
      <c r="I26" s="1"/>
      <c r="J26" s="1"/>
      <c r="K26" s="62"/>
      <c r="L26" s="70"/>
      <c r="M26" s="71"/>
      <c r="N26" s="66"/>
      <c r="O26" s="49">
        <v>30</v>
      </c>
      <c r="P26" s="49">
        <f t="shared" si="2"/>
        <v>2592</v>
      </c>
      <c r="Q26" s="49">
        <f t="shared" si="3"/>
        <v>2859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44974</v>
      </c>
      <c r="E27" s="60">
        <v>0.33333333333333331</v>
      </c>
      <c r="F27" s="49">
        <f>'Día 17'!C16</f>
        <v>2244456</v>
      </c>
      <c r="G27" s="49">
        <f t="shared" si="0"/>
        <v>2781</v>
      </c>
      <c r="H27" s="50">
        <f t="shared" si="1"/>
        <v>32.1875</v>
      </c>
      <c r="I27" s="1"/>
      <c r="J27" s="1"/>
      <c r="K27" s="1"/>
      <c r="L27" s="64"/>
      <c r="M27" s="65"/>
      <c r="N27" s="66"/>
      <c r="O27" s="49">
        <v>30</v>
      </c>
      <c r="P27" s="49">
        <f t="shared" si="2"/>
        <v>2592</v>
      </c>
      <c r="Q27" s="49">
        <f t="shared" si="3"/>
        <v>2781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44975</v>
      </c>
      <c r="E28" s="60">
        <v>0.33333333333333331</v>
      </c>
      <c r="F28" s="49">
        <f>'Día 18'!C16</f>
        <v>2247290</v>
      </c>
      <c r="G28" s="49">
        <f t="shared" si="0"/>
        <v>2834</v>
      </c>
      <c r="H28" s="50">
        <f t="shared" si="1"/>
        <v>32.800925925925924</v>
      </c>
      <c r="I28" s="1"/>
      <c r="J28" s="1"/>
      <c r="K28" s="1"/>
      <c r="L28" s="64"/>
      <c r="M28" s="65"/>
      <c r="N28" s="66"/>
      <c r="O28" s="49">
        <v>30</v>
      </c>
      <c r="P28" s="49">
        <f t="shared" si="2"/>
        <v>2592</v>
      </c>
      <c r="Q28" s="49">
        <f t="shared" si="3"/>
        <v>2834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44976</v>
      </c>
      <c r="E29" s="60">
        <v>0.33333333333333331</v>
      </c>
      <c r="F29" s="49">
        <f>'Día 19'!C16</f>
        <v>2250075</v>
      </c>
      <c r="G29" s="49">
        <f t="shared" si="0"/>
        <v>2785</v>
      </c>
      <c r="H29" s="50">
        <f t="shared" si="1"/>
        <v>32.233796296296298</v>
      </c>
      <c r="I29" s="1"/>
      <c r="J29" s="1"/>
      <c r="K29" s="111" t="s">
        <v>35</v>
      </c>
      <c r="L29" s="112"/>
      <c r="M29" s="113"/>
      <c r="N29" s="66"/>
      <c r="O29" s="49">
        <v>30</v>
      </c>
      <c r="P29" s="49">
        <f t="shared" si="2"/>
        <v>2592</v>
      </c>
      <c r="Q29" s="49">
        <f t="shared" si="3"/>
        <v>2785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44977</v>
      </c>
      <c r="E30" s="60">
        <v>0.33333333333333331</v>
      </c>
      <c r="F30" s="49">
        <f>'Día 20'!C16</f>
        <v>2252823</v>
      </c>
      <c r="G30" s="49">
        <f t="shared" si="0"/>
        <v>2748</v>
      </c>
      <c r="H30" s="50">
        <f t="shared" si="1"/>
        <v>31.805555555555554</v>
      </c>
      <c r="I30" s="1"/>
      <c r="K30" s="61"/>
      <c r="L30" s="67">
        <f>SUM(G29:G35)</f>
        <v>19302</v>
      </c>
      <c r="M30" s="69" t="s">
        <v>14</v>
      </c>
      <c r="N30" s="66"/>
      <c r="O30" s="49">
        <v>30</v>
      </c>
      <c r="P30" s="49">
        <f t="shared" si="2"/>
        <v>2592</v>
      </c>
      <c r="Q30" s="49">
        <f t="shared" si="3"/>
        <v>2748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44978</v>
      </c>
      <c r="E31" s="60">
        <v>0.33333333333333331</v>
      </c>
      <c r="F31" s="49">
        <f>'Día 21'!C16</f>
        <v>2255564</v>
      </c>
      <c r="G31" s="49">
        <f t="shared" si="0"/>
        <v>2741</v>
      </c>
      <c r="H31" s="50">
        <f t="shared" si="1"/>
        <v>31.724537037037035</v>
      </c>
      <c r="I31" s="1"/>
      <c r="J31" s="1"/>
      <c r="K31" s="61"/>
      <c r="L31" s="72">
        <f>L30*1000/7/24/60/60</f>
        <v>31.914682539682541</v>
      </c>
      <c r="M31" s="72" t="s">
        <v>15</v>
      </c>
      <c r="N31" s="66"/>
      <c r="O31" s="49">
        <v>30</v>
      </c>
      <c r="P31" s="49">
        <f t="shared" si="2"/>
        <v>2592</v>
      </c>
      <c r="Q31" s="49">
        <f t="shared" si="3"/>
        <v>2741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44979</v>
      </c>
      <c r="E32" s="60">
        <v>0.33333333333333331</v>
      </c>
      <c r="F32" s="49">
        <f>'Día 22'!C16</f>
        <v>2258295</v>
      </c>
      <c r="G32" s="49">
        <f t="shared" si="0"/>
        <v>2731</v>
      </c>
      <c r="H32" s="50">
        <f t="shared" si="1"/>
        <v>31.608796296296298</v>
      </c>
      <c r="I32" s="1"/>
      <c r="J32" s="1"/>
      <c r="K32" s="62"/>
      <c r="L32" s="70"/>
      <c r="M32" s="71"/>
      <c r="N32" s="66"/>
      <c r="O32" s="49">
        <v>30</v>
      </c>
      <c r="P32" s="49">
        <f t="shared" si="2"/>
        <v>2592</v>
      </c>
      <c r="Q32" s="49">
        <f t="shared" si="3"/>
        <v>2731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44980</v>
      </c>
      <c r="E33" s="60">
        <v>0.33333333333333331</v>
      </c>
      <c r="F33" s="49">
        <f>'Día 23'!C16</f>
        <v>2261041</v>
      </c>
      <c r="G33" s="49">
        <f t="shared" si="0"/>
        <v>2746</v>
      </c>
      <c r="H33" s="50">
        <f t="shared" si="1"/>
        <v>31.782407407407408</v>
      </c>
      <c r="I33" s="1"/>
      <c r="J33" s="1"/>
      <c r="K33" s="1"/>
      <c r="L33" s="64"/>
      <c r="M33" s="65"/>
      <c r="N33" s="66"/>
      <c r="O33" s="49">
        <v>30</v>
      </c>
      <c r="P33" s="49">
        <f t="shared" si="2"/>
        <v>2592</v>
      </c>
      <c r="Q33" s="49">
        <f t="shared" si="3"/>
        <v>2746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44981</v>
      </c>
      <c r="E34" s="60">
        <v>0.33333333333333331</v>
      </c>
      <c r="F34" s="49">
        <f>'Día 24'!C16</f>
        <v>2263789</v>
      </c>
      <c r="G34" s="49">
        <f t="shared" si="0"/>
        <v>2748</v>
      </c>
      <c r="H34" s="50">
        <f t="shared" si="1"/>
        <v>31.805555555555554</v>
      </c>
      <c r="I34" s="1"/>
      <c r="J34" s="1"/>
      <c r="K34" s="1"/>
      <c r="L34" s="64"/>
      <c r="M34" s="65"/>
      <c r="N34" s="66"/>
      <c r="O34" s="49">
        <v>30</v>
      </c>
      <c r="P34" s="49">
        <f t="shared" si="2"/>
        <v>2592</v>
      </c>
      <c r="Q34" s="49">
        <f t="shared" si="3"/>
        <v>2748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44982</v>
      </c>
      <c r="E35" s="60">
        <v>0.33333333333333331</v>
      </c>
      <c r="F35" s="49">
        <f>'Día 25'!C16</f>
        <v>2266592</v>
      </c>
      <c r="G35" s="49">
        <f t="shared" si="0"/>
        <v>2803</v>
      </c>
      <c r="H35" s="50">
        <f t="shared" si="1"/>
        <v>32.442129629629633</v>
      </c>
      <c r="I35" s="1"/>
      <c r="J35" s="1"/>
      <c r="K35" s="111" t="s">
        <v>36</v>
      </c>
      <c r="L35" s="112"/>
      <c r="M35" s="113"/>
      <c r="N35" s="66"/>
      <c r="O35" s="49">
        <v>30</v>
      </c>
      <c r="P35" s="49">
        <f t="shared" si="2"/>
        <v>2592</v>
      </c>
      <c r="Q35" s="49">
        <f t="shared" si="3"/>
        <v>2803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44983</v>
      </c>
      <c r="E36" s="60">
        <v>0.33333333333333331</v>
      </c>
      <c r="F36" s="49">
        <f>'Día 26'!C16</f>
        <v>2269376</v>
      </c>
      <c r="G36" s="49">
        <f t="shared" si="0"/>
        <v>2784</v>
      </c>
      <c r="H36" s="50">
        <f t="shared" si="1"/>
        <v>32.222222222222221</v>
      </c>
      <c r="I36" s="1"/>
      <c r="K36" s="61"/>
      <c r="L36" s="67">
        <f>SUM(G36:G38)</f>
        <v>8269</v>
      </c>
      <c r="M36" s="69" t="s">
        <v>14</v>
      </c>
      <c r="N36" s="66"/>
      <c r="O36" s="49">
        <v>30</v>
      </c>
      <c r="P36" s="49">
        <f t="shared" si="2"/>
        <v>2592</v>
      </c>
      <c r="Q36" s="49">
        <f t="shared" si="3"/>
        <v>2784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44984</v>
      </c>
      <c r="E37" s="60">
        <v>0.33333333333333331</v>
      </c>
      <c r="F37" s="49">
        <f>'Día 27'!C16</f>
        <v>2272143</v>
      </c>
      <c r="G37" s="49">
        <f t="shared" si="0"/>
        <v>2767</v>
      </c>
      <c r="H37" s="50">
        <f t="shared" si="1"/>
        <v>32.025462962962962</v>
      </c>
      <c r="I37" s="1"/>
      <c r="J37" s="1"/>
      <c r="K37" s="61"/>
      <c r="L37" s="72">
        <f>L36*1000/3/24/60/60</f>
        <v>31.90200617283951</v>
      </c>
      <c r="M37" s="72" t="s">
        <v>15</v>
      </c>
      <c r="N37" s="66"/>
      <c r="O37" s="49">
        <v>30</v>
      </c>
      <c r="P37" s="49">
        <f t="shared" si="2"/>
        <v>2592</v>
      </c>
      <c r="Q37" s="49">
        <f t="shared" si="3"/>
        <v>2767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44985</v>
      </c>
      <c r="E38" s="60">
        <v>0.33333333333333331</v>
      </c>
      <c r="F38" s="49">
        <f>'Día 28'!C16</f>
        <v>2274861</v>
      </c>
      <c r="G38" s="49">
        <f t="shared" si="0"/>
        <v>2718</v>
      </c>
      <c r="H38" s="50">
        <f t="shared" si="1"/>
        <v>31.458333333333332</v>
      </c>
      <c r="I38" s="1"/>
      <c r="J38" s="1"/>
      <c r="K38" s="62"/>
      <c r="L38" s="70"/>
      <c r="M38" s="71"/>
      <c r="N38" s="66"/>
      <c r="O38" s="49">
        <v>30</v>
      </c>
      <c r="P38" s="49">
        <f t="shared" si="2"/>
        <v>2592</v>
      </c>
      <c r="Q38" s="49">
        <f t="shared" si="3"/>
        <v>2718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/>
      <c r="D39" s="48"/>
      <c r="E39" s="60"/>
      <c r="F39" s="49"/>
      <c r="G39" s="49"/>
      <c r="H39" s="50"/>
      <c r="I39" s="1"/>
      <c r="J39" s="1"/>
      <c r="K39" s="1"/>
      <c r="L39" s="64"/>
      <c r="M39" s="65"/>
      <c r="N39" s="66"/>
      <c r="O39" s="49"/>
      <c r="P39" s="49"/>
      <c r="Q39" s="49"/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/>
      <c r="D40" s="48"/>
      <c r="E40" s="60"/>
      <c r="F40" s="49"/>
      <c r="G40" s="49"/>
      <c r="H40" s="50"/>
      <c r="I40" s="1"/>
      <c r="J40" s="1"/>
      <c r="K40" s="1"/>
      <c r="L40" s="64"/>
      <c r="M40" s="65"/>
      <c r="N40" s="66"/>
      <c r="O40" s="49"/>
      <c r="P40" s="49"/>
      <c r="Q40" s="49"/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/>
      <c r="D41" s="48"/>
      <c r="E41" s="60"/>
      <c r="F41" s="49"/>
      <c r="G41" s="108">
        <f>(AVERAGE(G11:G38)-2592)/2592</f>
        <v>8.9051477072310356E-2</v>
      </c>
      <c r="H41" s="108">
        <f>(AVERAGE(H11:H38)-30)/30</f>
        <v>8.9051477072310564E-2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09" t="s">
        <v>17</v>
      </c>
      <c r="O42" s="76" t="s">
        <v>39</v>
      </c>
      <c r="P42" s="75">
        <f>SUM(P11:P40)</f>
        <v>72576</v>
      </c>
      <c r="Q42" s="92">
        <f>SUM(Q11:Q40)</f>
        <v>79039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7" t="s">
        <v>18</v>
      </c>
      <c r="E43" s="57"/>
      <c r="F43" s="57"/>
      <c r="G43" s="85">
        <f>(F38-F10)*1000/28/24/60/60</f>
        <v>32.67154431216931</v>
      </c>
      <c r="H43" s="58" t="s">
        <v>19</v>
      </c>
      <c r="I43" s="1"/>
      <c r="J43" s="1"/>
      <c r="K43" s="1"/>
      <c r="L43" s="1"/>
      <c r="M43" s="59"/>
      <c r="N43" s="110"/>
      <c r="O43" s="77" t="s">
        <v>20</v>
      </c>
      <c r="P43" s="91">
        <f>P42*1000/28/24/60/60</f>
        <v>30</v>
      </c>
      <c r="Q43" s="95">
        <f>Q42*1000/28/24/60/60</f>
        <v>32.67154431216931</v>
      </c>
      <c r="R43" s="59" t="s">
        <v>21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106">
        <f>(F38-F10)</f>
        <v>79039</v>
      </c>
      <c r="H44" s="107" t="s">
        <v>38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3" t="s">
        <v>22</v>
      </c>
      <c r="O45" s="74" t="s">
        <v>14</v>
      </c>
      <c r="P45" s="74"/>
      <c r="Q45" s="84">
        <f>Q42-P42</f>
        <v>6463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59" t="s">
        <v>23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6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2:N43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7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44874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8'!C26</f>
        <v>2219872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2221532</v>
      </c>
      <c r="D16" s="40">
        <f>+C16-C8</f>
        <v>1660</v>
      </c>
      <c r="E16" s="96">
        <f>+D16*1000/14/3600</f>
        <v>32.936507936507937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2222145</v>
      </c>
      <c r="D21" s="40">
        <f>+C21-C16</f>
        <v>613</v>
      </c>
      <c r="E21" s="96">
        <f>+D21*1000/5/3600</f>
        <v>34.055555555555557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2222717</v>
      </c>
      <c r="D26" s="40">
        <f>+C26-C21</f>
        <v>572</v>
      </c>
      <c r="E26" s="96">
        <f>+D26*1000/5/3600</f>
        <v>31.777777777777779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3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44844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9'!C26</f>
        <v>2222717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3">
        <v>2224340</v>
      </c>
      <c r="D16" s="40">
        <f>+C16-C8</f>
        <v>1623</v>
      </c>
      <c r="E16" s="96">
        <f>+D16*1000/14/3600</f>
        <v>32.202380952380956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2224947</v>
      </c>
      <c r="D21" s="40">
        <f>+C21-C16</f>
        <v>607</v>
      </c>
      <c r="E21" s="96">
        <f>+D21*1000/5/3600</f>
        <v>33.722222222222221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2225524</v>
      </c>
      <c r="D26" s="40">
        <f>+C26-C21</f>
        <v>577</v>
      </c>
      <c r="E26" s="96">
        <f>+D26*1000/5/3600</f>
        <v>32.055555555555557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C21" zoomScale="85" zoomScaleNormal="85" zoomScalePageLayoutView="70" workbookViewId="0">
      <selection activeCell="C33" sqref="C3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44845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10'!C26</f>
        <v>2225524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2227178</v>
      </c>
      <c r="D16" s="40">
        <f>+C16-C8</f>
        <v>1654</v>
      </c>
      <c r="E16" s="96">
        <f>+D16*1000/14/3600</f>
        <v>32.817460317460316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2227728</v>
      </c>
      <c r="D21" s="40">
        <f>+C21-C16</f>
        <v>550</v>
      </c>
      <c r="E21" s="96">
        <f>+D21*1000/5/3600</f>
        <v>30.555555555555557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2228338</v>
      </c>
      <c r="D26" s="40">
        <f>+C26-C21</f>
        <v>610</v>
      </c>
      <c r="E26" s="96">
        <f>+D26*1000/5/3600</f>
        <v>33.888888888888886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49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44846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11'!C26</f>
        <v>2228338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2230076</v>
      </c>
      <c r="D16" s="40">
        <f>+C16-C8</f>
        <v>1738</v>
      </c>
      <c r="E16" s="96">
        <f>+D16*1000/14/3600</f>
        <v>34.484126984126988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2230685</v>
      </c>
      <c r="D21" s="40">
        <f>+C21-C16</f>
        <v>609</v>
      </c>
      <c r="E21" s="96">
        <f>+D21*1000/5/3600</f>
        <v>33.833333333333336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2231309</v>
      </c>
      <c r="D26" s="40">
        <f>+C26-C21</f>
        <v>624</v>
      </c>
      <c r="E26" s="96">
        <f>+D26*1000/5/3600</f>
        <v>34.666666666666664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9" zoomScale="85" zoomScaleNormal="85" zoomScalePageLayoutView="70" workbookViewId="0">
      <selection activeCell="C26" sqref="C2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44847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12'!C26</f>
        <v>2231309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2233007</v>
      </c>
      <c r="D16" s="40">
        <f>+C16-C8</f>
        <v>1698</v>
      </c>
      <c r="E16" s="96">
        <f>+D16*1000/14/3600</f>
        <v>33.69047619047619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2233634</v>
      </c>
      <c r="D21" s="40">
        <f>+C21-C16</f>
        <v>627</v>
      </c>
      <c r="E21" s="96">
        <f>+D21*1000/5/3600</f>
        <v>34.833333333333336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2234234</v>
      </c>
      <c r="D26" s="40">
        <f>+C26-C21</f>
        <v>600</v>
      </c>
      <c r="E26" s="96">
        <f>+D26*1000/5/3600</f>
        <v>33.333333333333336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44848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13'!C26</f>
        <v>2234234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2235951</v>
      </c>
      <c r="D16" s="40">
        <f>+C16-C8</f>
        <v>1717</v>
      </c>
      <c r="E16" s="96">
        <f>+D16*1000/14/3600</f>
        <v>34.067460317460316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2236550</v>
      </c>
      <c r="D21" s="40">
        <f>+C21-C16</f>
        <v>599</v>
      </c>
      <c r="E21" s="96">
        <f>+D21*1000/5/3600</f>
        <v>33.277777777777779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2237150</v>
      </c>
      <c r="D26" s="40">
        <f>+C26-C21</f>
        <v>600</v>
      </c>
      <c r="E26" s="96">
        <f>+D26*1000/5/3600</f>
        <v>33.333333333333336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7" zoomScale="85" zoomScaleNormal="85" zoomScalePageLayoutView="70" workbookViewId="0">
      <selection activeCell="C26" sqref="C2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44849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14'!C26</f>
        <v>2237150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2238816</v>
      </c>
      <c r="D16" s="40">
        <f>+C16-C8</f>
        <v>1666</v>
      </c>
      <c r="E16" s="96">
        <f>+D16*1000/14/3600</f>
        <v>33.055555555555557</v>
      </c>
      <c r="F16" s="41" t="s">
        <v>16</v>
      </c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2239419</v>
      </c>
      <c r="D21" s="40">
        <f>+C21-C16</f>
        <v>603</v>
      </c>
      <c r="E21" s="96">
        <f>+D21*1000/5/3600</f>
        <v>33.5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2240004</v>
      </c>
      <c r="D26" s="40">
        <f>+C26-C21</f>
        <v>585</v>
      </c>
      <c r="E26" s="96">
        <f>+D26*1000/5/3600</f>
        <v>32.5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2" zoomScale="85" zoomScaleNormal="85" zoomScalePageLayoutView="70" workbookViewId="0">
      <selection activeCell="C26" sqref="C2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44850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15'!C26</f>
        <v>2240004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2241675</v>
      </c>
      <c r="D16" s="40">
        <f>+C16-C8</f>
        <v>1671</v>
      </c>
      <c r="E16" s="96">
        <f>+D16*1000/14/3600</f>
        <v>33.154761904761905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2242261</v>
      </c>
      <c r="D21" s="40">
        <f>+C21-C16</f>
        <v>586</v>
      </c>
      <c r="E21" s="96">
        <f>+D21*1000/5/3600</f>
        <v>32.555555555555557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2242839</v>
      </c>
      <c r="D26" s="40">
        <f>+C26-C21</f>
        <v>578</v>
      </c>
      <c r="E26" s="96">
        <f>+D26*1000/5/3600</f>
        <v>32.111111111111114</v>
      </c>
      <c r="F26" s="41" t="s">
        <v>16</v>
      </c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2" zoomScale="85" zoomScaleNormal="85" zoomScalePageLayoutView="70" workbookViewId="0">
      <selection activeCell="C26" sqref="C2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44851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16'!C26</f>
        <v>2242839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3">
        <v>2244456</v>
      </c>
      <c r="D16" s="40">
        <f>+C16-C8</f>
        <v>1617</v>
      </c>
      <c r="E16" s="96">
        <f>+D16*1000/14/3600</f>
        <v>32.083333333333336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2245038</v>
      </c>
      <c r="D21" s="40">
        <f>+C21-C16</f>
        <v>582</v>
      </c>
      <c r="E21" s="96">
        <f>+D21*1000/5/3600</f>
        <v>32.333333333333336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2245634</v>
      </c>
      <c r="D26" s="40">
        <f>+C26-C21</f>
        <v>596</v>
      </c>
      <c r="E26" s="96">
        <f>+D26*1000/5/3600</f>
        <v>33.111111111111114</v>
      </c>
      <c r="F26" s="45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0" zoomScale="85" zoomScaleNormal="85" zoomScalePageLayoutView="70" workbookViewId="0">
      <selection activeCell="C26" sqref="C2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44852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17'!C26</f>
        <v>2245634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2247290</v>
      </c>
      <c r="D16" s="40">
        <f>+C16-C8</f>
        <v>1656</v>
      </c>
      <c r="E16" s="96">
        <f>+D16*1000/14/3600</f>
        <v>32.857142857142861</v>
      </c>
      <c r="F16" s="41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2247890</v>
      </c>
      <c r="D21" s="40">
        <f>+C21-C16</f>
        <v>600</v>
      </c>
      <c r="E21" s="96">
        <f>+D21*1000/5/3600</f>
        <v>33.333333333333336</v>
      </c>
      <c r="F21" s="41"/>
      <c r="G21" s="135" t="s">
        <v>16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2248462</v>
      </c>
      <c r="D26" s="40">
        <f>+C26-C21</f>
        <v>572</v>
      </c>
      <c r="E26" s="96">
        <f>+D26*1000/5/3600</f>
        <v>31.777777777777779</v>
      </c>
      <c r="F26" s="41" t="s">
        <v>16</v>
      </c>
      <c r="G26" s="135" t="s">
        <v>16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1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44958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38">
        <v>2197029</v>
      </c>
      <c r="D8" s="28"/>
      <c r="E8" s="28"/>
      <c r="F8" s="8"/>
      <c r="G8" s="139"/>
      <c r="H8" s="140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2" t="s">
        <v>16</v>
      </c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2198696</v>
      </c>
      <c r="D16" s="40">
        <f>+C16-C8</f>
        <v>1667</v>
      </c>
      <c r="E16" s="96">
        <f>+D16*1000/14/3600</f>
        <v>33.075396825396822</v>
      </c>
      <c r="F16" s="41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2" t="s">
        <v>16</v>
      </c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2199310</v>
      </c>
      <c r="D21" s="40">
        <f>+C21-C16</f>
        <v>614</v>
      </c>
      <c r="E21" s="96">
        <f>+D21*1000/5/3600</f>
        <v>34.111111111111114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2" t="s">
        <v>16</v>
      </c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2199896</v>
      </c>
      <c r="D26" s="40">
        <f>+C26-C21</f>
        <v>586</v>
      </c>
      <c r="E26" s="96">
        <f>+D26*1000/5/3600</f>
        <v>32.555555555555557</v>
      </c>
      <c r="F26" s="41" t="s">
        <v>16</v>
      </c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7" zoomScale="85" zoomScaleNormal="85" zoomScalePageLayoutView="70" workbookViewId="0">
      <selection activeCell="C26" sqref="C2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44853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18'!C26</f>
        <v>2248462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2250075</v>
      </c>
      <c r="D16" s="40">
        <f>+C16-C8</f>
        <v>1613</v>
      </c>
      <c r="E16" s="96">
        <f>+D16*1000/14/3600</f>
        <v>32.003968253968253</v>
      </c>
      <c r="F16" s="41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2250645</v>
      </c>
      <c r="D21" s="40">
        <f>+C21-C16</f>
        <v>570</v>
      </c>
      <c r="E21" s="96">
        <f>+D21*1000/5/3600</f>
        <v>31.666666666666668</v>
      </c>
      <c r="F21" s="41"/>
      <c r="G21" s="135" t="s">
        <v>16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2251224</v>
      </c>
      <c r="D26" s="40">
        <f>+C26-C21</f>
        <v>579</v>
      </c>
      <c r="E26" s="96">
        <f>+D26*1000/5/3600</f>
        <v>32.166666666666664</v>
      </c>
      <c r="F26" s="41"/>
      <c r="G26" s="135" t="s">
        <v>16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3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44854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19'!C26</f>
        <v>2251224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2252823</v>
      </c>
      <c r="D16" s="40">
        <f>+C16-C8</f>
        <v>1599</v>
      </c>
      <c r="E16" s="96">
        <f>+D16*1000/14/3600</f>
        <v>31.726190476190474</v>
      </c>
      <c r="F16" s="41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2253392</v>
      </c>
      <c r="D21" s="40">
        <f>+C21-C16</f>
        <v>569</v>
      </c>
      <c r="E21" s="96">
        <f>+D21*1000/5/3600</f>
        <v>31.611111111111111</v>
      </c>
      <c r="F21" s="41"/>
      <c r="G21" s="135" t="s">
        <v>16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2253964</v>
      </c>
      <c r="D26" s="40">
        <f>+C26-C21</f>
        <v>572</v>
      </c>
      <c r="E26" s="96">
        <f>+D26*1000/5/3600</f>
        <v>31.777777777777779</v>
      </c>
      <c r="F26" s="41"/>
      <c r="G26" s="135" t="s">
        <v>16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44855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20'!C26</f>
        <v>2253964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2255564</v>
      </c>
      <c r="D16" s="40">
        <f>+C16-C8</f>
        <v>1600</v>
      </c>
      <c r="E16" s="96">
        <f>+D16*1000/14/3600</f>
        <v>31.746031746031747</v>
      </c>
      <c r="F16" s="41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2256173</v>
      </c>
      <c r="D21" s="40">
        <f>+C21-C16</f>
        <v>609</v>
      </c>
      <c r="E21" s="96">
        <f>+D21*1000/5/3600</f>
        <v>33.833333333333336</v>
      </c>
      <c r="F21" s="41"/>
      <c r="G21" s="135" t="s">
        <v>16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2256696</v>
      </c>
      <c r="D26" s="40">
        <f>+C26-C21</f>
        <v>523</v>
      </c>
      <c r="E26" s="96">
        <f>+D26*1000/5/3600</f>
        <v>29.055555555555557</v>
      </c>
      <c r="F26" s="41"/>
      <c r="G26" s="135" t="s">
        <v>16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44856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21'!C26</f>
        <v>2256696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2258295</v>
      </c>
      <c r="D16" s="40">
        <f>+C16-C8</f>
        <v>1599</v>
      </c>
      <c r="E16" s="96">
        <f>+D16*1000/14/3600</f>
        <v>31.726190476190474</v>
      </c>
      <c r="F16" s="41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2258866</v>
      </c>
      <c r="D21" s="40">
        <f>+C21-C16</f>
        <v>571</v>
      </c>
      <c r="E21" s="96">
        <f>+D21*1000/5/3600</f>
        <v>31.722222222222221</v>
      </c>
      <c r="F21" s="41"/>
      <c r="G21" s="135" t="s">
        <v>16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2259433</v>
      </c>
      <c r="D26" s="40">
        <f>+C26-C21</f>
        <v>567</v>
      </c>
      <c r="E26" s="96">
        <f>+D26*1000/5/3600</f>
        <v>31.5</v>
      </c>
      <c r="F26" s="41"/>
      <c r="G26" s="135" t="s">
        <v>16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44857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22'!C26</f>
        <v>2259433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2261041</v>
      </c>
      <c r="D16" s="40">
        <f>+C16-C8</f>
        <v>1608</v>
      </c>
      <c r="E16" s="96">
        <f>+D16*1000/14/3600</f>
        <v>31.904761904761905</v>
      </c>
      <c r="F16" s="45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2261600</v>
      </c>
      <c r="D21" s="40">
        <f>+C21-C16</f>
        <v>559</v>
      </c>
      <c r="E21" s="96">
        <f>+D21*1000/5/3600</f>
        <v>31.055555555555557</v>
      </c>
      <c r="F21" s="41"/>
      <c r="G21" s="135" t="s">
        <v>16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2262180</v>
      </c>
      <c r="D26" s="40">
        <f>+C26-C21</f>
        <v>580</v>
      </c>
      <c r="E26" s="96">
        <f>+D26*1000/5/3600</f>
        <v>32.222222222222221</v>
      </c>
      <c r="F26" s="41"/>
      <c r="G26" s="135" t="s">
        <v>16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6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44858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23'!C26</f>
        <v>2262180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2263789</v>
      </c>
      <c r="D16" s="40">
        <f>+C16-C8</f>
        <v>1609</v>
      </c>
      <c r="E16" s="96">
        <f>+D16*1000/14/3600</f>
        <v>31.924603174603178</v>
      </c>
      <c r="F16" s="41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2264362</v>
      </c>
      <c r="D21" s="40">
        <f>+C21-C16</f>
        <v>573</v>
      </c>
      <c r="E21" s="96">
        <f>+D21*1000/5/3600</f>
        <v>31.833333333333332</v>
      </c>
      <c r="F21" s="41"/>
      <c r="G21" s="135" t="s">
        <v>16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2264944</v>
      </c>
      <c r="D26" s="40">
        <f>+C26-C21</f>
        <v>582</v>
      </c>
      <c r="E26" s="96">
        <f>+D26*1000/5/3600</f>
        <v>32.333333333333336</v>
      </c>
      <c r="F26" s="41"/>
      <c r="G26" s="135" t="s">
        <v>16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3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44859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24'!C26</f>
        <v>2264944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3">
        <v>2266592</v>
      </c>
      <c r="D16" s="40">
        <f>+C16-C8</f>
        <v>1648</v>
      </c>
      <c r="E16" s="96">
        <f>+D16*1000/14/3600</f>
        <v>32.698412698412696</v>
      </c>
      <c r="F16" s="41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4">
        <v>2267176</v>
      </c>
      <c r="D21" s="40">
        <f>+C21-C16</f>
        <v>584</v>
      </c>
      <c r="E21" s="96">
        <f>+D21*1000/5/3600</f>
        <v>32.444444444444443</v>
      </c>
      <c r="F21" s="41"/>
      <c r="G21" s="135" t="s">
        <v>16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4">
        <v>2267758</v>
      </c>
      <c r="D26" s="40">
        <f>+C26-C21</f>
        <v>582</v>
      </c>
      <c r="E26" s="96">
        <f>+D26*1000/5/3600</f>
        <v>32.333333333333336</v>
      </c>
      <c r="F26" s="41"/>
      <c r="G26" s="135" t="s">
        <v>16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44860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'Día 25'!C26</f>
        <v>2267758</v>
      </c>
      <c r="D8" s="28" t="s">
        <v>16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3">
        <v>2269376</v>
      </c>
      <c r="D16" s="40">
        <f>+C16-C8</f>
        <v>1618</v>
      </c>
      <c r="E16" s="96">
        <f>+D16*1000/14/3600</f>
        <v>32.103174603174601</v>
      </c>
      <c r="F16" s="45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4">
        <v>2269953</v>
      </c>
      <c r="D21" s="40">
        <f>+C21-C16</f>
        <v>577</v>
      </c>
      <c r="E21" s="96">
        <f>+D21*1000/5/3600</f>
        <v>32.055555555555557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4">
        <v>2270534</v>
      </c>
      <c r="D26" s="40">
        <f>+C26-C21</f>
        <v>581</v>
      </c>
      <c r="E26" s="96">
        <f>+D26*1000/5/3600</f>
        <v>32.277777777777779</v>
      </c>
      <c r="F26" s="45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3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44861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26'!C26</f>
        <v>2270534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3">
        <v>2272143</v>
      </c>
      <c r="D16" s="40">
        <f>+C16-C8</f>
        <v>1609</v>
      </c>
      <c r="E16" s="96">
        <f>+D16*1000/14/3600</f>
        <v>31.924603174603178</v>
      </c>
      <c r="F16" s="45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49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49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49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4">
        <v>2272712</v>
      </c>
      <c r="D21" s="40">
        <f>+C21-C16</f>
        <v>569</v>
      </c>
      <c r="E21" s="96">
        <f>+D21*1000/5/3600</f>
        <v>31.611111111111111</v>
      </c>
      <c r="F21" s="45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4">
        <v>2273274</v>
      </c>
      <c r="D26" s="40">
        <f>+C26-C21</f>
        <v>562</v>
      </c>
      <c r="E26" s="96">
        <f>+D26*1000/5/3600</f>
        <v>31.222222222222221</v>
      </c>
      <c r="F26" s="45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44985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27'!C26</f>
        <v>2273274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2274861</v>
      </c>
      <c r="D16" s="40">
        <f>+C16-C8</f>
        <v>1587</v>
      </c>
      <c r="E16" s="96">
        <f>+D16*1000/14/3600</f>
        <v>31.488095238095237</v>
      </c>
      <c r="F16" s="45"/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2275439</v>
      </c>
      <c r="D21" s="40">
        <f>+C21-C16</f>
        <v>578</v>
      </c>
      <c r="E21" s="96">
        <f>+D21*1000/5/3600</f>
        <v>32.111111111111114</v>
      </c>
      <c r="F21" s="45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2275992</v>
      </c>
      <c r="D26" s="40">
        <f>+C26-C21</f>
        <v>553</v>
      </c>
      <c r="E26" s="96">
        <f>+D26*1000/5/3600</f>
        <v>30.722222222222221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3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44959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1'!C26</f>
        <v>2199896</v>
      </c>
      <c r="D8" s="28" t="s">
        <v>16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 t="s">
        <v>16</v>
      </c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2201621</v>
      </c>
      <c r="D16" s="40">
        <f>+C16-C8</f>
        <v>1725</v>
      </c>
      <c r="E16" s="96">
        <f>+D16*1000/14/3600</f>
        <v>34.226190476190474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7"/>
      <c r="G20" s="145"/>
      <c r="H20" s="14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2202236</v>
      </c>
      <c r="D21" s="40">
        <f>+C21-C16</f>
        <v>615</v>
      </c>
      <c r="E21" s="97">
        <f>+D21*1000/5/3600</f>
        <v>34.166666666666664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8"/>
      <c r="G22" s="139"/>
      <c r="H22" s="14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2202835</v>
      </c>
      <c r="D26" s="40">
        <f>+C26-C21</f>
        <v>599</v>
      </c>
      <c r="E26" s="96">
        <f>+D26*1000/5/3600</f>
        <v>33.277777777777779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44863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94">
        <f>+'Día 28'!C26</f>
        <v>2275992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3"/>
      <c r="D16" s="40">
        <f>+C16-C8</f>
        <v>-2275992</v>
      </c>
      <c r="E16" s="40">
        <f>+D16*1000/14/3600</f>
        <v>-45158.571428571428</v>
      </c>
      <c r="F16" s="45" t="s">
        <v>16</v>
      </c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4"/>
      <c r="D21" s="40">
        <f>+C21-C16</f>
        <v>0</v>
      </c>
      <c r="E21" s="40">
        <f>+D21*1000/5/3600</f>
        <v>0</v>
      </c>
      <c r="F21" s="45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4"/>
      <c r="D26" s="40">
        <f>+C26-C21</f>
        <v>0</v>
      </c>
      <c r="E26" s="40">
        <f>+D26*1000/5/3600</f>
        <v>0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44864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94">
        <f>+'Día 29'!C26</f>
        <v>0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8"/>
      <c r="D16" s="40">
        <f>+C16-C8</f>
        <v>0</v>
      </c>
      <c r="E16" s="40">
        <f>+D16*1000/14/3600</f>
        <v>0</v>
      </c>
      <c r="F16" s="45" t="s">
        <v>16</v>
      </c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/>
      <c r="D21" s="40">
        <f>+C21-C16</f>
        <v>0</v>
      </c>
      <c r="E21" s="40">
        <f>+D21*1000/5/3600</f>
        <v>0</v>
      </c>
      <c r="F21" s="45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8"/>
      <c r="D26" s="40">
        <f>+C26-C21</f>
        <v>0</v>
      </c>
      <c r="E26" s="40">
        <f>+D26*1000/5/3600</f>
        <v>0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E15" sqref="E1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44865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94">
        <f>+'Día 29'!C26</f>
        <v>0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8"/>
      <c r="D16" s="40">
        <f>+C16-C8</f>
        <v>0</v>
      </c>
      <c r="E16" s="40">
        <f>+D16*1000/14/3600</f>
        <v>0</v>
      </c>
      <c r="F16" s="45" t="s">
        <v>16</v>
      </c>
      <c r="G16" s="135" t="s">
        <v>16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/>
      <c r="D21" s="40">
        <f>+C21-C16</f>
        <v>0</v>
      </c>
      <c r="E21" s="40">
        <f>+D21*1000/5/3600</f>
        <v>0</v>
      </c>
      <c r="F21" s="45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8"/>
      <c r="D26" s="40">
        <f>+C26-C21</f>
        <v>0</v>
      </c>
      <c r="E26" s="40">
        <f>+D26*1000/5/3600</f>
        <v>0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3" zoomScale="85" zoomScaleNormal="85" zoomScalePageLayoutView="70" workbookViewId="0">
      <selection activeCell="D33" sqref="D3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44960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2'!C26</f>
        <v>2202835</v>
      </c>
      <c r="D8" s="28" t="s">
        <v>16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2204544</v>
      </c>
      <c r="D16" s="40">
        <f>+C16-C8</f>
        <v>1709</v>
      </c>
      <c r="E16" s="96">
        <f>+D16*1000/14/3600</f>
        <v>33.908730158730158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2205153</v>
      </c>
      <c r="D21" s="40">
        <f>+C21-C16</f>
        <v>609</v>
      </c>
      <c r="E21" s="96">
        <f>+D21*1000/5/3600</f>
        <v>33.833333333333336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2205750</v>
      </c>
      <c r="D26" s="40">
        <f>+C26-C21</f>
        <v>597</v>
      </c>
      <c r="E26" s="96">
        <f>+D26*1000/5/3600</f>
        <v>33.166666666666664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4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44961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3'!C26</f>
        <v>2205750</v>
      </c>
      <c r="D8" s="28" t="s">
        <v>16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2207420</v>
      </c>
      <c r="D16" s="40">
        <f>+C16-C8</f>
        <v>1670</v>
      </c>
      <c r="E16" s="96">
        <f>+D16*1000/14/3600</f>
        <v>33.134920634920633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2208603</v>
      </c>
      <c r="D21" s="40">
        <f>+C21-C16</f>
        <v>1183</v>
      </c>
      <c r="E21" s="96">
        <f>+D21*1000/5/3600</f>
        <v>65.722222222222229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/>
      <c r="D26" s="40">
        <f>+C26-C21</f>
        <v>-2208603</v>
      </c>
      <c r="E26" s="96">
        <f>+D26*1000/5/3600</f>
        <v>-122700.16666666667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3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4'!B7+1</f>
        <v>44962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v>2208603</v>
      </c>
      <c r="D8" s="28" t="s">
        <v>16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2210270</v>
      </c>
      <c r="D16" s="40">
        <f>+C16-C8</f>
        <v>1667</v>
      </c>
      <c r="E16" s="96">
        <f>+D16*1000/14/3600</f>
        <v>33.075396825396822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2210851</v>
      </c>
      <c r="D21" s="40">
        <f>+C21-C16</f>
        <v>581</v>
      </c>
      <c r="E21" s="96">
        <f>+D21*1000/5/3600</f>
        <v>32.277777777777779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2211443</v>
      </c>
      <c r="D26" s="40">
        <f>+C26-C21</f>
        <v>592</v>
      </c>
      <c r="E26" s="96">
        <f>+D26*1000/5/3600</f>
        <v>32.888888888888886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0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5'!B7+1</f>
        <v>44963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5'!C26</f>
        <v>2211443</v>
      </c>
      <c r="D8" s="28" t="s">
        <v>16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2213076</v>
      </c>
      <c r="D16" s="40">
        <f>+C16-C8</f>
        <v>1633</v>
      </c>
      <c r="E16" s="96">
        <f>+D16*1000/14/3600</f>
        <v>32.400793650793652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89"/>
      <c r="H20" s="9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2213658</v>
      </c>
      <c r="D21" s="40">
        <f>+C21-C16</f>
        <v>582</v>
      </c>
      <c r="E21" s="96">
        <f>+D21*1000/5/3600</f>
        <v>32.333333333333336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2214238</v>
      </c>
      <c r="D26" s="40">
        <f>+C26-C21</f>
        <v>580</v>
      </c>
      <c r="E26" s="96">
        <f>+D26*1000/5/3600</f>
        <v>32.222222222222221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44872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6'!C26</f>
        <v>2214238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2215851</v>
      </c>
      <c r="D16" s="40">
        <f>+C16-C8</f>
        <v>1613</v>
      </c>
      <c r="E16" s="96">
        <f>+D16*1000/14/3600</f>
        <v>32.003968253968253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2216444</v>
      </c>
      <c r="D21" s="40">
        <f>+C21-C16</f>
        <v>593</v>
      </c>
      <c r="E21" s="96">
        <f>+D21*1000/5/3600</f>
        <v>32.944444444444443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2217017</v>
      </c>
      <c r="D26" s="40">
        <f>+C26-C21</f>
        <v>573</v>
      </c>
      <c r="E26" s="96">
        <f>+D26*1000/5/3600</f>
        <v>31.833333333333332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7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1"/>
      <c r="C2" s="142"/>
      <c r="D2" s="126" t="s">
        <v>24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2" t="s">
        <v>25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44873</v>
      </c>
      <c r="C7" s="22" t="s">
        <v>26</v>
      </c>
      <c r="D7" s="23" t="s">
        <v>27</v>
      </c>
      <c r="E7" s="24" t="s">
        <v>15</v>
      </c>
      <c r="F7" s="25" t="s">
        <v>28</v>
      </c>
      <c r="G7" s="137" t="s">
        <v>29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7'!C26</f>
        <v>2217017</v>
      </c>
      <c r="D8" s="28" t="s">
        <v>16</v>
      </c>
      <c r="E8" s="28"/>
      <c r="F8" s="8" t="s">
        <v>16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2"/>
      <c r="H9" s="12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2218679</v>
      </c>
      <c r="D16" s="40">
        <f>+C16-C8</f>
        <v>1662</v>
      </c>
      <c r="E16" s="96">
        <f>+D16*1000/14/3600</f>
        <v>32.976190476190474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2219280</v>
      </c>
      <c r="D21" s="40">
        <f>+C21-C16</f>
        <v>601</v>
      </c>
      <c r="E21" s="96">
        <f>+D21*1000/5/3600</f>
        <v>33.388888888888886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2219872</v>
      </c>
      <c r="D26" s="40">
        <f>+C26-C21</f>
        <v>592</v>
      </c>
      <c r="E26" s="96">
        <f>+D26*1000/5/3600</f>
        <v>32.888888888888886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03A14AB9-6EBF-4FFA-BD5E-296B896C2E20}"/>
</file>

<file path=customXml/itemProps2.xml><?xml version="1.0" encoding="utf-8"?>
<ds:datastoreItem xmlns:ds="http://schemas.openxmlformats.org/officeDocument/2006/customXml" ds:itemID="{43EBAB6C-DDF0-48F4-9EC2-00BD90EA373B}"/>
</file>

<file path=customXml/itemProps3.xml><?xml version="1.0" encoding="utf-8"?>
<ds:datastoreItem xmlns:ds="http://schemas.openxmlformats.org/officeDocument/2006/customXml" ds:itemID="{753CCE83-6508-48C7-B7C3-FFC5548D57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2023-05-12T16:02:10Z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