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7 Oct 2022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0" l="1"/>
  <c r="L37" i="40"/>
  <c r="L30" i="40"/>
  <c r="L31" i="40" s="1"/>
  <c r="L24" i="40"/>
  <c r="L25" i="40"/>
  <c r="L18" i="40"/>
  <c r="L12" i="40"/>
  <c r="L13" i="40" s="1"/>
  <c r="P43" i="40"/>
  <c r="Q43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11" i="40"/>
  <c r="Q11" i="40"/>
  <c r="G42" i="40"/>
  <c r="C8" i="45" l="1"/>
  <c r="F41" i="40" l="1"/>
  <c r="P41" i="40"/>
  <c r="G45" i="40" l="1"/>
  <c r="G44" i="40"/>
  <c r="E14" i="26"/>
  <c r="E15" i="26"/>
  <c r="E16" i="26"/>
  <c r="E18" i="26"/>
  <c r="E19" i="26"/>
  <c r="E20" i="26"/>
  <c r="E27" i="24"/>
  <c r="E14" i="24"/>
  <c r="E15" i="24"/>
  <c r="D21" i="17" l="1"/>
  <c r="D16" i="17"/>
  <c r="D21" i="16"/>
  <c r="D16" i="16"/>
  <c r="D10" i="17"/>
  <c r="D11" i="17"/>
  <c r="D12" i="17"/>
  <c r="D13" i="17"/>
  <c r="D14" i="17"/>
  <c r="D15" i="17"/>
  <c r="D10" i="14" l="1"/>
  <c r="E10" i="14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D16" i="45"/>
  <c r="E16" i="45" s="1"/>
  <c r="Q41" i="40" l="1"/>
  <c r="E17" i="33"/>
  <c r="F37" i="40" l="1"/>
  <c r="F38" i="40"/>
  <c r="F39" i="40"/>
  <c r="Q40" i="40" s="1"/>
  <c r="Q38" i="40" l="1"/>
  <c r="Q39" i="40"/>
  <c r="C8" i="42"/>
  <c r="C8" i="41"/>
  <c r="C8" i="34"/>
  <c r="C8" i="33"/>
  <c r="D16" i="33" s="1"/>
  <c r="P40" i="40" l="1"/>
  <c r="P37" i="40" l="1"/>
  <c r="P38" i="40"/>
  <c r="P39" i="40"/>
  <c r="F29" i="40" l="1"/>
  <c r="F30" i="40"/>
  <c r="F31" i="40"/>
  <c r="F32" i="40"/>
  <c r="F33" i="40"/>
  <c r="F34" i="40"/>
  <c r="F35" i="40"/>
  <c r="F36" i="40"/>
  <c r="Q37" i="40" s="1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E16" i="17" s="1"/>
  <c r="C8" i="16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D19" i="26"/>
  <c r="D18" i="26"/>
  <c r="D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15" i="24"/>
  <c r="D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E21" i="17"/>
  <c r="D20" i="17"/>
  <c r="E20" i="17"/>
  <c r="D19" i="17"/>
  <c r="E19" i="17"/>
  <c r="D18" i="17"/>
  <c r="E18" i="17"/>
  <c r="E15" i="17"/>
  <c r="E14" i="17"/>
  <c r="E13" i="17"/>
  <c r="E12" i="17"/>
  <c r="E11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P44" i="40" l="1"/>
  <c r="Q32" i="40"/>
  <c r="Q30" i="40"/>
  <c r="Q21" i="40"/>
  <c r="Q23" i="40"/>
  <c r="Q15" i="40"/>
  <c r="Q35" i="40"/>
  <c r="Q29" i="40"/>
  <c r="Q25" i="40"/>
  <c r="Q22" i="40"/>
  <c r="Q19" i="40"/>
  <c r="Q18" i="40"/>
  <c r="Q17" i="40"/>
  <c r="Q16" i="40"/>
  <c r="Q14" i="40"/>
  <c r="Q12" i="40"/>
  <c r="Q36" i="40"/>
  <c r="Q33" i="40"/>
  <c r="Q31" i="40"/>
  <c r="Q28" i="40"/>
  <c r="Q26" i="40"/>
  <c r="Q24" i="40"/>
  <c r="Q34" i="40" l="1"/>
  <c r="Q13" i="40"/>
  <c r="Q20" i="40"/>
  <c r="Q46" i="40" s="1"/>
  <c r="Q27" i="40"/>
  <c r="L19" i="40"/>
  <c r="H42" i="40"/>
  <c r="Q44" i="40" l="1"/>
</calcChain>
</file>

<file path=xl/sharedStrings.xml><?xml version="1.0" encoding="utf-8"?>
<sst xmlns="http://schemas.openxmlformats.org/spreadsheetml/2006/main" count="723" uniqueCount="40">
  <si>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</si>
  <si>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</si>
  <si>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</si>
  <si>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</si>
  <si>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</si>
  <si>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</si>
  <si>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</si>
  <si>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</si>
  <si>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</si>
  <si>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</si>
  <si>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</si>
  <si>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</si>
  <si>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</si>
  <si>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</si>
  <si>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</si>
  <si>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</si>
  <si>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</si>
  <si>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</si>
  <si>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</si>
  <si>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</si>
  <si>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</si>
  <si>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</si>
  <si>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</si>
  <si>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</si>
  <si>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</si>
  <si>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</si>
  <si>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</si>
  <si>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</si>
  <si>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</si>
  <si>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</si>
  <si>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</si>
  <si>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</si>
  <si>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m3/d</t>
  </si>
  <si>
    <t>m3/mes  --&gt;</t>
  </si>
  <si>
    <t>Aporte  1 al 2 de Octubre</t>
  </si>
  <si>
    <t>Aporte 3 al 9 de Octubre</t>
  </si>
  <si>
    <t>Aporte 10 al 16 de Octubre</t>
  </si>
  <si>
    <t>Aporte 17 al 23 de Octubre</t>
  </si>
  <si>
    <t>Aporte 24 al 31 de octubre</t>
  </si>
  <si>
    <t>m3/mes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</si>
</sst>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340A]d&quot; de &quot;mmmm&quot; de &quot;yyyy;@"/>
    <numFmt numFmtId="165" formatCode="0.0"/>
    <numFmt numFmtId="166" formatCode="#,##0.0"/>
    <numFmt numFmtId="167" formatCode="0.0%"/>
    <numFmt numFmtId="168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166" fontId="1" fillId="0" borderId="1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3" fontId="1" fillId="7" borderId="62" xfId="0" applyNumberFormat="1" applyFont="1" applyFill="1" applyBorder="1" applyAlignment="1">
      <alignment horizontal="center" vertical="center"/>
    </xf>
    <xf numFmtId="3" fontId="1" fillId="7" borderId="62" xfId="0" applyNumberFormat="1" applyFont="1" applyFill="1" applyBorder="1" applyAlignment="1" applyProtection="1">
      <alignment horizontal="center" vertical="center"/>
      <protection locked="0"/>
    </xf>
    <xf numFmtId="3" fontId="1" fillId="7" borderId="63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9" fillId="5" borderId="38" xfId="1" applyNumberFormat="1" applyFont="1" applyFill="1" applyBorder="1" applyAlignment="1">
      <alignment horizontal="center"/>
    </xf>
    <xf numFmtId="168" fontId="0" fillId="2" borderId="0" xfId="0" applyNumberForma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90" zoomScaleNormal="90" workbookViewId="0">
      <selection activeCell="I48" sqref="I48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3" t="s">
        <v>4</v>
      </c>
      <c r="D8" s="113" t="s">
        <v>5</v>
      </c>
      <c r="E8" s="46" t="s">
        <v>6</v>
      </c>
      <c r="F8" s="113" t="s">
        <v>7</v>
      </c>
      <c r="G8" s="117" t="s">
        <v>8</v>
      </c>
      <c r="H8" s="118"/>
      <c r="I8" s="1"/>
      <c r="J8" s="1"/>
      <c r="K8" s="59" t="s">
        <v>9</v>
      </c>
      <c r="L8" s="63"/>
      <c r="M8" s="63"/>
      <c r="N8" s="63"/>
      <c r="O8" s="115" t="s">
        <v>10</v>
      </c>
      <c r="P8" s="113" t="s">
        <v>11</v>
      </c>
      <c r="Q8" s="115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4"/>
      <c r="D9" s="114"/>
      <c r="E9" s="83" t="s">
        <v>13</v>
      </c>
      <c r="F9" s="114"/>
      <c r="G9" s="119"/>
      <c r="H9" s="120"/>
      <c r="I9" s="1"/>
      <c r="J9" s="1"/>
      <c r="K9" s="1"/>
      <c r="L9" s="63"/>
      <c r="M9" s="63"/>
      <c r="N9" s="63"/>
      <c r="O9" s="116"/>
      <c r="P9" s="114"/>
      <c r="Q9" s="116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44834</v>
      </c>
      <c r="E10" s="81">
        <v>0.33333333333333331</v>
      </c>
      <c r="F10" s="82">
        <v>1855119</v>
      </c>
      <c r="G10" s="68" t="s">
        <v>32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68" t="s">
        <v>32</v>
      </c>
      <c r="Q10" s="68" t="s">
        <v>32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44835</v>
      </c>
      <c r="E11" s="60">
        <v>0.33333333333333331</v>
      </c>
      <c r="F11" s="49">
        <f>'Día 1'!C16</f>
        <v>1858101</v>
      </c>
      <c r="G11" s="49">
        <f>F11-F10</f>
        <v>2982</v>
      </c>
      <c r="H11" s="50">
        <f>G11*1000/24/60/60</f>
        <v>34.513888888888893</v>
      </c>
      <c r="I11" s="1"/>
      <c r="J11" s="1"/>
      <c r="K11" s="110" t="s">
        <v>34</v>
      </c>
      <c r="L11" s="111"/>
      <c r="M11" s="112"/>
      <c r="O11" s="49">
        <v>30</v>
      </c>
      <c r="P11" s="49">
        <f>O11*60*60*24/1000</f>
        <v>2592</v>
      </c>
      <c r="Q11" s="49">
        <f>G11</f>
        <v>2982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44836</v>
      </c>
      <c r="E12" s="60">
        <v>0.33333333333333331</v>
      </c>
      <c r="F12" s="49">
        <f>'Día 2'!C16</f>
        <v>1861108</v>
      </c>
      <c r="G12" s="49">
        <f t="shared" ref="G12:G41" si="0">F12-F11</f>
        <v>3007</v>
      </c>
      <c r="H12" s="50">
        <f t="shared" ref="H12:H41" si="1">G12*1000/24/60/60</f>
        <v>34.80324074074074</v>
      </c>
      <c r="I12" s="1"/>
      <c r="K12" s="61"/>
      <c r="L12" s="67">
        <f>SUM(G11:G12)</f>
        <v>5989</v>
      </c>
      <c r="M12" s="69" t="s">
        <v>14</v>
      </c>
      <c r="N12" s="66"/>
      <c r="O12" s="49">
        <v>30</v>
      </c>
      <c r="P12" s="49">
        <f t="shared" ref="P12:P39" si="2">O12*60*60*24/1000</f>
        <v>2592</v>
      </c>
      <c r="Q12" s="49">
        <f t="shared" ref="Q12:Q41" si="3">G12</f>
        <v>3007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44837</v>
      </c>
      <c r="E13" s="60">
        <v>0.33333333333333331</v>
      </c>
      <c r="F13" s="49">
        <f>'Día 3'!C16</f>
        <v>1864140</v>
      </c>
      <c r="G13" s="49">
        <f t="shared" si="0"/>
        <v>3032</v>
      </c>
      <c r="H13" s="50">
        <f t="shared" si="1"/>
        <v>35.092592592592595</v>
      </c>
      <c r="I13" s="1"/>
      <c r="J13" s="1"/>
      <c r="K13" s="61"/>
      <c r="L13" s="72">
        <f>L12*1000/2/24/60/60</f>
        <v>34.65856481481481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3032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44838</v>
      </c>
      <c r="E14" s="60">
        <v>0.33333333333333331</v>
      </c>
      <c r="F14" s="49">
        <f>'Día 4'!C16</f>
        <v>1866984</v>
      </c>
      <c r="G14" s="49">
        <f t="shared" si="0"/>
        <v>2844</v>
      </c>
      <c r="H14" s="50">
        <f t="shared" si="1"/>
        <v>32.916666666666664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2844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44839</v>
      </c>
      <c r="E15" s="60">
        <v>0.33333333333333331</v>
      </c>
      <c r="F15" s="49">
        <f>'Día 5'!C16</f>
        <v>1869925</v>
      </c>
      <c r="G15" s="49">
        <f t="shared" si="0"/>
        <v>2941</v>
      </c>
      <c r="H15" s="50">
        <f t="shared" si="1"/>
        <v>34.039351851851855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2941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44840</v>
      </c>
      <c r="E16" s="60">
        <v>0.33333333333333331</v>
      </c>
      <c r="F16" s="49">
        <f>'DÍa 6'!C16</f>
        <v>1873047</v>
      </c>
      <c r="G16" s="49">
        <f t="shared" si="0"/>
        <v>3122</v>
      </c>
      <c r="H16" s="50">
        <f t="shared" si="1"/>
        <v>36.13425925925926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3122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44841</v>
      </c>
      <c r="E17" s="60">
        <v>0.33333333333333331</v>
      </c>
      <c r="F17" s="49">
        <f>'Día 7'!C16</f>
        <v>1875547</v>
      </c>
      <c r="G17" s="49">
        <f t="shared" si="0"/>
        <v>2500</v>
      </c>
      <c r="H17" s="50">
        <f t="shared" si="1"/>
        <v>28.935185185185183</v>
      </c>
      <c r="I17" s="1"/>
      <c r="J17" s="1"/>
      <c r="K17" s="110" t="s">
        <v>35</v>
      </c>
      <c r="L17" s="111"/>
      <c r="M17" s="112"/>
      <c r="N17" s="66"/>
      <c r="O17" s="49">
        <v>30</v>
      </c>
      <c r="P17" s="49">
        <f t="shared" si="2"/>
        <v>2592</v>
      </c>
      <c r="Q17" s="49">
        <f t="shared" si="3"/>
        <v>2500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44842</v>
      </c>
      <c r="E18" s="60">
        <v>0.33333333333333331</v>
      </c>
      <c r="F18" s="49">
        <f>'Día 8'!C16</f>
        <v>1878595</v>
      </c>
      <c r="G18" s="49">
        <f t="shared" si="0"/>
        <v>3048</v>
      </c>
      <c r="H18" s="50">
        <f t="shared" si="1"/>
        <v>35.277777777777779</v>
      </c>
      <c r="I18" s="1"/>
      <c r="K18" s="61"/>
      <c r="L18" s="67">
        <f>SUM(G13:G19)</f>
        <v>20203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3048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44843</v>
      </c>
      <c r="E19" s="60">
        <v>0.33333333333333331</v>
      </c>
      <c r="F19" s="49">
        <f>'Día 9'!C16</f>
        <v>1881311</v>
      </c>
      <c r="G19" s="49">
        <f t="shared" si="0"/>
        <v>2716</v>
      </c>
      <c r="H19" s="50">
        <f t="shared" si="1"/>
        <v>31.435185185185183</v>
      </c>
      <c r="I19" s="1"/>
      <c r="J19" s="1"/>
      <c r="K19" s="61"/>
      <c r="L19" s="72">
        <f>L18*1000/7/24/60/60</f>
        <v>33.404431216931215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2716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44844</v>
      </c>
      <c r="E20" s="60">
        <v>0.33333333333333331</v>
      </c>
      <c r="F20" s="49">
        <f>'Día 10'!C16</f>
        <v>1883842</v>
      </c>
      <c r="G20" s="49">
        <f t="shared" si="0"/>
        <v>2531</v>
      </c>
      <c r="H20" s="50">
        <f t="shared" si="1"/>
        <v>29.293981481481481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2531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44845</v>
      </c>
      <c r="E21" s="60">
        <v>0.33333333333333331</v>
      </c>
      <c r="F21" s="49">
        <f>'Día 11'!C16</f>
        <v>1886319</v>
      </c>
      <c r="G21" s="49">
        <f t="shared" si="0"/>
        <v>2477</v>
      </c>
      <c r="H21" s="50">
        <f t="shared" si="1"/>
        <v>28.668981481481481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2477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44846</v>
      </c>
      <c r="E22" s="60">
        <v>0.33333333333333331</v>
      </c>
      <c r="F22" s="49">
        <f>'Día 12'!C16</f>
        <v>1888723</v>
      </c>
      <c r="G22" s="49">
        <f t="shared" si="0"/>
        <v>2404</v>
      </c>
      <c r="H22" s="50">
        <f t="shared" si="1"/>
        <v>27.824074074074076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2404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44847</v>
      </c>
      <c r="E23" s="60">
        <v>0.33333333333333331</v>
      </c>
      <c r="F23" s="49">
        <f>'Día 13'!C16</f>
        <v>1890971</v>
      </c>
      <c r="G23" s="49">
        <f t="shared" si="0"/>
        <v>2248</v>
      </c>
      <c r="H23" s="50">
        <f t="shared" si="1"/>
        <v>26.018518518518519</v>
      </c>
      <c r="I23" s="1"/>
      <c r="J23" s="1"/>
      <c r="K23" s="110" t="s">
        <v>36</v>
      </c>
      <c r="L23" s="111"/>
      <c r="M23" s="112"/>
      <c r="N23" s="66"/>
      <c r="O23" s="49">
        <v>30</v>
      </c>
      <c r="P23" s="49">
        <f t="shared" si="2"/>
        <v>2592</v>
      </c>
      <c r="Q23" s="49">
        <f t="shared" si="3"/>
        <v>2248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44848</v>
      </c>
      <c r="E24" s="60">
        <v>0.33333333333333331</v>
      </c>
      <c r="F24" s="49">
        <f>'Día 14'!C16</f>
        <v>1893268</v>
      </c>
      <c r="G24" s="49">
        <f t="shared" si="0"/>
        <v>2297</v>
      </c>
      <c r="H24" s="50">
        <f t="shared" si="1"/>
        <v>26.585648148148149</v>
      </c>
      <c r="I24" s="1"/>
      <c r="K24" s="61"/>
      <c r="L24" s="67">
        <f>SUM(G20:G26)</f>
        <v>17265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2297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44849</v>
      </c>
      <c r="E25" s="60">
        <v>0.33333333333333331</v>
      </c>
      <c r="F25" s="49">
        <f>'Día 15'!C16</f>
        <v>1895815</v>
      </c>
      <c r="G25" s="49">
        <f t="shared" si="0"/>
        <v>2547</v>
      </c>
      <c r="H25" s="50">
        <f t="shared" si="1"/>
        <v>29.479166666666668</v>
      </c>
      <c r="I25" s="1"/>
      <c r="J25" s="1"/>
      <c r="K25" s="61"/>
      <c r="L25" s="72">
        <f>L24*1000/7/24/60/60</f>
        <v>28.546626984126984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2547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44850</v>
      </c>
      <c r="E26" s="60">
        <v>0.33333333333333331</v>
      </c>
      <c r="F26" s="49">
        <f>'Día 16'!C16</f>
        <v>1898576</v>
      </c>
      <c r="G26" s="49">
        <f t="shared" si="0"/>
        <v>2761</v>
      </c>
      <c r="H26" s="50">
        <f t="shared" si="1"/>
        <v>31.956018518518519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2761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44851</v>
      </c>
      <c r="E27" s="60">
        <v>0.33333333333333331</v>
      </c>
      <c r="F27" s="49">
        <f>'Día 17'!C16</f>
        <v>1901305</v>
      </c>
      <c r="G27" s="49">
        <f t="shared" si="0"/>
        <v>2729</v>
      </c>
      <c r="H27" s="50">
        <f t="shared" si="1"/>
        <v>31.585648148148149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2729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44852</v>
      </c>
      <c r="E28" s="60">
        <v>0.33333333333333331</v>
      </c>
      <c r="F28" s="49">
        <f>'Día 18'!C16</f>
        <v>1904114</v>
      </c>
      <c r="G28" s="49">
        <f t="shared" si="0"/>
        <v>2809</v>
      </c>
      <c r="H28" s="50">
        <f t="shared" si="1"/>
        <v>32.511574074074076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2809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44853</v>
      </c>
      <c r="E29" s="60">
        <v>0.33333333333333331</v>
      </c>
      <c r="F29" s="49">
        <f>'Día 19'!C16</f>
        <v>1906859</v>
      </c>
      <c r="G29" s="49">
        <f t="shared" si="0"/>
        <v>2745</v>
      </c>
      <c r="H29" s="50">
        <f t="shared" si="1"/>
        <v>31.770833333333332</v>
      </c>
      <c r="I29" s="1"/>
      <c r="J29" s="1"/>
      <c r="K29" s="110" t="s">
        <v>37</v>
      </c>
      <c r="L29" s="111"/>
      <c r="M29" s="112"/>
      <c r="N29" s="66"/>
      <c r="O29" s="49">
        <v>30</v>
      </c>
      <c r="P29" s="49">
        <f t="shared" si="2"/>
        <v>2592</v>
      </c>
      <c r="Q29" s="49">
        <f t="shared" si="3"/>
        <v>2745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44854</v>
      </c>
      <c r="E30" s="60">
        <v>0.33333333333333331</v>
      </c>
      <c r="F30" s="49">
        <f>'Día 20'!C16</f>
        <v>1909847</v>
      </c>
      <c r="G30" s="49">
        <f t="shared" si="0"/>
        <v>2988</v>
      </c>
      <c r="H30" s="50">
        <f t="shared" si="1"/>
        <v>34.583333333333336</v>
      </c>
      <c r="I30" s="1"/>
      <c r="K30" s="61"/>
      <c r="L30" s="67">
        <f>SUM(G27:G33)</f>
        <v>19655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2988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44855</v>
      </c>
      <c r="E31" s="60">
        <v>0.33333333333333331</v>
      </c>
      <c r="F31" s="49">
        <f>'Día 21'!C16</f>
        <v>1912845</v>
      </c>
      <c r="G31" s="49">
        <f t="shared" si="0"/>
        <v>2998</v>
      </c>
      <c r="H31" s="50">
        <f t="shared" si="1"/>
        <v>34.699074074074069</v>
      </c>
      <c r="I31" s="1"/>
      <c r="J31" s="1"/>
      <c r="K31" s="61"/>
      <c r="L31" s="72">
        <f>L30*1000/7/24/60/60</f>
        <v>32.498346560846564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2998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44856</v>
      </c>
      <c r="E32" s="60">
        <v>0.33333333333333331</v>
      </c>
      <c r="F32" s="49">
        <f>'Día 22'!C16</f>
        <v>1915832</v>
      </c>
      <c r="G32" s="49">
        <f t="shared" si="0"/>
        <v>2987</v>
      </c>
      <c r="H32" s="50">
        <f t="shared" si="1"/>
        <v>34.57175925925926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2987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44857</v>
      </c>
      <c r="E33" s="60">
        <v>0.33333333333333331</v>
      </c>
      <c r="F33" s="49">
        <f>'Día 23'!C16</f>
        <v>1918231</v>
      </c>
      <c r="G33" s="49">
        <f t="shared" si="0"/>
        <v>2399</v>
      </c>
      <c r="H33" s="50">
        <f t="shared" si="1"/>
        <v>27.766203703703702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2399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44858</v>
      </c>
      <c r="E34" s="60">
        <v>0.33333333333333331</v>
      </c>
      <c r="F34" s="49">
        <f>'Día 24'!C16</f>
        <v>1920720</v>
      </c>
      <c r="G34" s="49">
        <f t="shared" si="0"/>
        <v>2489</v>
      </c>
      <c r="H34" s="50">
        <f t="shared" si="1"/>
        <v>28.80787037037037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2489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44859</v>
      </c>
      <c r="E35" s="60">
        <v>0.33333333333333331</v>
      </c>
      <c r="F35" s="49">
        <f>'Día 25'!C16</f>
        <v>1923692</v>
      </c>
      <c r="G35" s="49">
        <f t="shared" si="0"/>
        <v>2972</v>
      </c>
      <c r="H35" s="50">
        <f t="shared" si="1"/>
        <v>34.398148148148145</v>
      </c>
      <c r="I35" s="1"/>
      <c r="J35" s="1"/>
      <c r="K35" s="110" t="s">
        <v>38</v>
      </c>
      <c r="L35" s="111"/>
      <c r="M35" s="112"/>
      <c r="N35" s="66"/>
      <c r="O35" s="49">
        <v>30</v>
      </c>
      <c r="P35" s="49">
        <f t="shared" si="2"/>
        <v>2592</v>
      </c>
      <c r="Q35" s="49">
        <f t="shared" si="3"/>
        <v>2972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44860</v>
      </c>
      <c r="E36" s="60">
        <v>0.33333333333333331</v>
      </c>
      <c r="F36" s="49">
        <f>'Día 26'!C16</f>
        <v>1926829</v>
      </c>
      <c r="G36" s="49">
        <f t="shared" si="0"/>
        <v>3137</v>
      </c>
      <c r="H36" s="50">
        <f t="shared" si="1"/>
        <v>36.307870370370367</v>
      </c>
      <c r="I36" s="1"/>
      <c r="K36" s="61"/>
      <c r="L36" s="67">
        <f>SUM(G34:G41)</f>
        <v>22149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3137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44861</v>
      </c>
      <c r="E37" s="60">
        <v>0.33333333333333331</v>
      </c>
      <c r="F37" s="49">
        <f>'Día 27'!C16</f>
        <v>1929606</v>
      </c>
      <c r="G37" s="49">
        <f t="shared" si="0"/>
        <v>2777</v>
      </c>
      <c r="H37" s="50">
        <f t="shared" si="1"/>
        <v>32.141203703703702</v>
      </c>
      <c r="I37" s="1"/>
      <c r="J37" s="1"/>
      <c r="K37" s="61"/>
      <c r="L37" s="72">
        <f>L36*1000/8/24/60/60</f>
        <v>32.044270833333336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2777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44862</v>
      </c>
      <c r="E38" s="60">
        <v>0.33333333333333331</v>
      </c>
      <c r="F38" s="49">
        <f>'Día 28'!C16</f>
        <v>1932188</v>
      </c>
      <c r="G38" s="49">
        <f t="shared" si="0"/>
        <v>2582</v>
      </c>
      <c r="H38" s="50">
        <f t="shared" si="1"/>
        <v>29.884259259259256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2582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44863</v>
      </c>
      <c r="E39" s="60">
        <v>0.33333333333333331</v>
      </c>
      <c r="F39" s="49">
        <f>'Día 29'!C16</f>
        <v>1934561</v>
      </c>
      <c r="G39" s="49">
        <f t="shared" si="0"/>
        <v>2373</v>
      </c>
      <c r="H39" s="50">
        <f t="shared" si="1"/>
        <v>27.465277777777779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2373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44864</v>
      </c>
      <c r="E40" s="60">
        <v>0.33333333333333298</v>
      </c>
      <c r="F40" s="49">
        <f>'Día 30'!C16</f>
        <v>1937548</v>
      </c>
      <c r="G40" s="49">
        <f t="shared" si="0"/>
        <v>2987</v>
      </c>
      <c r="H40" s="50">
        <f t="shared" si="1"/>
        <v>34.57175925925926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3"/>
        <v>2987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44865</v>
      </c>
      <c r="E41" s="60">
        <v>0.33333333333333298</v>
      </c>
      <c r="F41" s="49">
        <f>'Día 31'!C16</f>
        <v>1940380</v>
      </c>
      <c r="G41" s="49">
        <f t="shared" si="0"/>
        <v>2832</v>
      </c>
      <c r="H41" s="50">
        <f t="shared" si="1"/>
        <v>32.777777777777779</v>
      </c>
      <c r="I41" s="1"/>
      <c r="J41" s="1"/>
      <c r="K41" s="1"/>
      <c r="L41" s="1"/>
      <c r="M41" s="1"/>
      <c r="N41" s="1"/>
      <c r="O41" s="49">
        <v>30</v>
      </c>
      <c r="P41" s="49">
        <f t="shared" ref="P41" si="5">O41*60*60*24/1000</f>
        <v>2592</v>
      </c>
      <c r="Q41" s="49">
        <f t="shared" si="3"/>
        <v>2832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47" t="s">
        <v>22</v>
      </c>
      <c r="D42" s="48"/>
      <c r="E42" s="60"/>
      <c r="F42" s="47"/>
      <c r="G42" s="151">
        <f>(AVERAGE(G11:G41)-2592)/2592</f>
        <v>6.1093687773795355E-2</v>
      </c>
      <c r="H42" s="151">
        <f>(AVERAGE(H11:H41)-30)/30</f>
        <v>6.1093687773795341E-2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08" t="s">
        <v>17</v>
      </c>
      <c r="O43" s="76" t="s">
        <v>33</v>
      </c>
      <c r="P43" s="75">
        <f>SUM(P11:P41)</f>
        <v>80352</v>
      </c>
      <c r="Q43" s="92">
        <f>SUM(Q11:Q41)</f>
        <v>85261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7" t="s">
        <v>18</v>
      </c>
      <c r="E44" s="57"/>
      <c r="F44" s="57"/>
      <c r="G44" s="86">
        <f>(F41-F10)*1000/31/24/60/60</f>
        <v>31.83281063321386</v>
      </c>
      <c r="H44" s="58" t="s">
        <v>19</v>
      </c>
      <c r="I44" s="1"/>
      <c r="J44" s="1"/>
      <c r="K44" s="1"/>
      <c r="L44" s="1"/>
      <c r="M44" s="59"/>
      <c r="N44" s="109"/>
      <c r="O44" s="77" t="s">
        <v>20</v>
      </c>
      <c r="P44" s="91">
        <f>P43*1000/31/24/60/60</f>
        <v>30</v>
      </c>
      <c r="Q44" s="95">
        <f>Q43*1000/31/24/60/60</f>
        <v>31.83281063321386</v>
      </c>
      <c r="R44" s="59" t="s">
        <v>21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149">
        <f>(F41-F10)</f>
        <v>85261</v>
      </c>
      <c r="H45" s="150" t="s">
        <v>39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22</v>
      </c>
      <c r="O46" s="74" t="s">
        <v>14</v>
      </c>
      <c r="P46" s="74"/>
      <c r="Q46" s="85">
        <f>Q43-P43</f>
        <v>4909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52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6" zoomScale="85" zoomScaleNormal="85" zoomScalePageLayoutView="70" workbookViewId="0">
      <selection activeCell="D21" sqref="D2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44843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1879797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1881311</v>
      </c>
      <c r="D16" s="40">
        <f>+C16-C8</f>
        <v>1514</v>
      </c>
      <c r="E16" s="96">
        <f>+D16*1000/14/3600</f>
        <v>30.039682539682541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1881858</v>
      </c>
      <c r="D21" s="40">
        <f>+C21-C16</f>
        <v>547</v>
      </c>
      <c r="E21" s="96">
        <f>+D21*1000/5/3600</f>
        <v>30.388888888888889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1882391</v>
      </c>
      <c r="D26" s="40">
        <f>+C26-C21</f>
        <v>533</v>
      </c>
      <c r="E26" s="96">
        <f>+D26*1000/5/3600</f>
        <v>29.611111111111111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D16" sqref="D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44844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1882391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1883842</v>
      </c>
      <c r="D16" s="40">
        <f>+C16-C8</f>
        <v>1451</v>
      </c>
      <c r="E16" s="96">
        <f>+D16*1000/14/3600</f>
        <v>28.789682539682541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1884353</v>
      </c>
      <c r="D21" s="40">
        <f>+C21-C16</f>
        <v>511</v>
      </c>
      <c r="E21" s="96">
        <f>+D21*1000/5/3600</f>
        <v>28.388888888888889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1884870</v>
      </c>
      <c r="D26" s="40">
        <f>+C26-C21</f>
        <v>517</v>
      </c>
      <c r="E26" s="96">
        <f>+D26*1000/5/3600</f>
        <v>28.722222222222221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4" zoomScale="85" zoomScaleNormal="85" zoomScalePageLayoutView="70" workbookViewId="0">
      <selection activeCell="C17" sqref="C1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44845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1884870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1886319</v>
      </c>
      <c r="D16" s="40">
        <f>+C16-C8</f>
        <v>1449</v>
      </c>
      <c r="E16" s="96">
        <f>+D16*1000/14/3600</f>
        <v>28.75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1886841</v>
      </c>
      <c r="D21" s="40">
        <f>+C21-C16</f>
        <v>522</v>
      </c>
      <c r="E21" s="96">
        <f>+D21*1000/5/3600</f>
        <v>29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1887350</v>
      </c>
      <c r="D26" s="40">
        <f>+C26-C21</f>
        <v>509</v>
      </c>
      <c r="E26" s="96">
        <f>+D26*1000/5/3600</f>
        <v>28.277777777777779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F21" sqref="F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44846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1887350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100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100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1888723</v>
      </c>
      <c r="D16" s="40">
        <f>+C16-C8</f>
        <v>1373</v>
      </c>
      <c r="E16" s="96">
        <f>+D16*1000/14/3600</f>
        <v>27.24206349206349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1889181</v>
      </c>
      <c r="D21" s="40">
        <f>+C21-C16</f>
        <v>458</v>
      </c>
      <c r="E21" s="96">
        <f>+D21*1000/5/3600</f>
        <v>25.444444444444443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1889629</v>
      </c>
      <c r="D26" s="40">
        <f>+C26-C21</f>
        <v>448</v>
      </c>
      <c r="E26" s="96">
        <f>+D26*1000/5/3600</f>
        <v>24.888888888888889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44847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1889629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100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100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1890971</v>
      </c>
      <c r="D16" s="40">
        <f>+C16-C8</f>
        <v>1342</v>
      </c>
      <c r="E16" s="96">
        <f>+D16*1000/14/3600</f>
        <v>26.626984126984127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1891449</v>
      </c>
      <c r="D21" s="40">
        <f>+C21-C16</f>
        <v>478</v>
      </c>
      <c r="E21" s="96">
        <f>+D21*1000/5/3600</f>
        <v>26.555555555555557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1891927</v>
      </c>
      <c r="D26" s="40">
        <f>+C26-C21</f>
        <v>478</v>
      </c>
      <c r="E26" s="96">
        <f>+D26*1000/5/3600</f>
        <v>26.555555555555557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44848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1891927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1893268</v>
      </c>
      <c r="D16" s="40">
        <f>+C16-C8</f>
        <v>1341</v>
      </c>
      <c r="E16" s="96">
        <f>+D16*1000/14/3600</f>
        <v>26.607142857142858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1893763</v>
      </c>
      <c r="D21" s="40">
        <f>+C21-C16</f>
        <v>495</v>
      </c>
      <c r="E21" s="96">
        <f>+D21*1000/5/3600</f>
        <v>27.5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1894253</v>
      </c>
      <c r="D26" s="40">
        <f>+C26-C21</f>
        <v>490</v>
      </c>
      <c r="E26" s="96">
        <f>+D26*1000/5/3600</f>
        <v>27.222222222222221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44849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1894253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1895815</v>
      </c>
      <c r="D16" s="40">
        <f>+C16-C8</f>
        <v>1562</v>
      </c>
      <c r="E16" s="96">
        <f>+D16*1000/14/3600</f>
        <v>30.99206349206349</v>
      </c>
      <c r="F16" s="41" t="s">
        <v>16</v>
      </c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1896390</v>
      </c>
      <c r="D21" s="40">
        <f>+C21-C16</f>
        <v>575</v>
      </c>
      <c r="E21" s="96">
        <f>+D21*1000/5/3600</f>
        <v>31.944444444444443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1896963</v>
      </c>
      <c r="D26" s="40">
        <f>+C26-C21</f>
        <v>573</v>
      </c>
      <c r="E26" s="96">
        <f>+D26*1000/5/3600</f>
        <v>31.833333333333332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44850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1896963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1898576</v>
      </c>
      <c r="D16" s="40">
        <f>+C16-C8</f>
        <v>1613</v>
      </c>
      <c r="E16" s="96">
        <f>+D16*1000/14/3600</f>
        <v>32.003968253968253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1899147</v>
      </c>
      <c r="D21" s="40">
        <f>+C21-C16</f>
        <v>571</v>
      </c>
      <c r="E21" s="96">
        <f>+D21*1000/5/3600</f>
        <v>31.722222222222221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0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1899708</v>
      </c>
      <c r="D26" s="40">
        <f>+C26-C21</f>
        <v>561</v>
      </c>
      <c r="E26" s="96">
        <f>+D26*1000/5/3600</f>
        <v>31.166666666666668</v>
      </c>
      <c r="F26" s="41" t="s">
        <v>16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44851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1899708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1901305</v>
      </c>
      <c r="D16" s="40">
        <f>+C16-C8</f>
        <v>1597</v>
      </c>
      <c r="E16" s="96">
        <f>+D16*1000/14/3600</f>
        <v>31.686507936507933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1901896</v>
      </c>
      <c r="D21" s="40">
        <f>+C21-C16</f>
        <v>591</v>
      </c>
      <c r="E21" s="96">
        <f>+D21*1000/5/3600</f>
        <v>32.833333333333336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1902470</v>
      </c>
      <c r="D26" s="40">
        <f>+C26-C21</f>
        <v>574</v>
      </c>
      <c r="E26" s="96">
        <f>+D26*1000/5/3600</f>
        <v>31.888888888888889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100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E20" sqref="E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44852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1902470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1904114</v>
      </c>
      <c r="D16" s="40">
        <f>+C16-C8</f>
        <v>1644</v>
      </c>
      <c r="E16" s="96">
        <f>+D16*1000/14/3600</f>
        <v>32.61904761904762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v>0</v>
      </c>
      <c r="E18" s="31"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v>0</v>
      </c>
      <c r="E19" s="31"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v>0</v>
      </c>
      <c r="E20" s="31"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4">
        <v>1904689</v>
      </c>
      <c r="D21" s="40">
        <f>+C21-C16</f>
        <v>575</v>
      </c>
      <c r="E21" s="96">
        <f>+D21*1000/5/3600</f>
        <v>31.944444444444443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1905255</v>
      </c>
      <c r="D26" s="40">
        <f>+C26-C21</f>
        <v>566</v>
      </c>
      <c r="E26" s="96">
        <f>+D26*1000/5/3600</f>
        <v>31.444444444444443</v>
      </c>
      <c r="F26" s="41" t="s">
        <v>16</v>
      </c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44835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1856342</v>
      </c>
      <c r="D8" s="28"/>
      <c r="E8" s="28"/>
      <c r="F8" s="8"/>
      <c r="G8" s="138"/>
      <c r="H8" s="139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1" t="s">
        <v>16</v>
      </c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1858101</v>
      </c>
      <c r="D16" s="40">
        <f>+C16-C8</f>
        <v>1759</v>
      </c>
      <c r="E16" s="96">
        <f>+D16*1000/14/3600</f>
        <v>34.900793650793652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1" t="s">
        <v>16</v>
      </c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1858730</v>
      </c>
      <c r="D21" s="40">
        <f>+C21-C16</f>
        <v>629</v>
      </c>
      <c r="E21" s="96">
        <f>+D21*1000/5/3600</f>
        <v>34.944444444444443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1" t="s">
        <v>16</v>
      </c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1859357</v>
      </c>
      <c r="D26" s="40">
        <f>+C26-C21</f>
        <v>627</v>
      </c>
      <c r="E26" s="96">
        <f>+D26*1000/5/3600</f>
        <v>34.833333333333336</v>
      </c>
      <c r="F26" s="41" t="s">
        <v>16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44853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1905255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1906859</v>
      </c>
      <c r="D16" s="40">
        <f>+C16-C8</f>
        <v>1604</v>
      </c>
      <c r="E16" s="96">
        <f>+D16*1000/14/3600</f>
        <v>31.825396825396822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4">
        <v>1907481</v>
      </c>
      <c r="D21" s="40">
        <f>+C21-C16</f>
        <v>622</v>
      </c>
      <c r="E21" s="96">
        <f>+D21*1000/5/3600</f>
        <v>34.555555555555557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1908094</v>
      </c>
      <c r="D26" s="40">
        <f>+C26-C21</f>
        <v>613</v>
      </c>
      <c r="E26" s="96">
        <f>+D26*1000/5/3600</f>
        <v>34.055555555555557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E14" sqref="E1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44854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1908094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1909847</v>
      </c>
      <c r="D16" s="40">
        <f>+C16-C8</f>
        <v>1753</v>
      </c>
      <c r="E16" s="96">
        <f>+D16*1000/14/3600</f>
        <v>34.781746031746032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1910466</v>
      </c>
      <c r="D21" s="40">
        <f>+C21-C16</f>
        <v>619</v>
      </c>
      <c r="E21" s="96">
        <f>+D21*1000/5/3600</f>
        <v>34.388888888888886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1911094</v>
      </c>
      <c r="D26" s="40">
        <f>+C26-C21</f>
        <v>628</v>
      </c>
      <c r="E26" s="96">
        <f>+D26*1000/5/3600</f>
        <v>34.888888888888886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44855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1911094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1912845</v>
      </c>
      <c r="D16" s="40">
        <f>+C16-C8</f>
        <v>1751</v>
      </c>
      <c r="E16" s="96">
        <f>+D16*1000/14/3600</f>
        <v>34.742063492063494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1913461</v>
      </c>
      <c r="D21" s="40">
        <f>+C21-C16</f>
        <v>616</v>
      </c>
      <c r="E21" s="96">
        <f>+D21*1000/5/3600</f>
        <v>34.222222222222221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1914064</v>
      </c>
      <c r="D26" s="40">
        <f>+C26-C21</f>
        <v>603</v>
      </c>
      <c r="E26" s="96">
        <f>+D26*1000/5/3600</f>
        <v>33.5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100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44856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1914064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1915832</v>
      </c>
      <c r="D16" s="40">
        <f>+C16-C8</f>
        <v>1768</v>
      </c>
      <c r="E16" s="96">
        <f>+D16*1000/14/3600</f>
        <v>35.079365079365083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1916480</v>
      </c>
      <c r="D21" s="40">
        <f>+C21-C16</f>
        <v>648</v>
      </c>
      <c r="E21" s="96">
        <f>+D21*1000/5/3600</f>
        <v>36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1916952</v>
      </c>
      <c r="D26" s="40">
        <f>+C26-C21</f>
        <v>472</v>
      </c>
      <c r="E26" s="96">
        <f>+D26*1000/5/3600</f>
        <v>26.222222222222221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44857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1916952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1918231</v>
      </c>
      <c r="D16" s="40">
        <f>+C16-C8</f>
        <v>1279</v>
      </c>
      <c r="E16" s="96">
        <f>+D16*1000/14/3600</f>
        <v>25.376984126984127</v>
      </c>
      <c r="F16" s="45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1918691</v>
      </c>
      <c r="D21" s="40">
        <f>+C21-C16</f>
        <v>460</v>
      </c>
      <c r="E21" s="96">
        <f>+D21*1000/5/3600</f>
        <v>25.555555555555557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1919222</v>
      </c>
      <c r="D26" s="40">
        <f>+C26-C21</f>
        <v>531</v>
      </c>
      <c r="E26" s="96">
        <f>+D26*1000/5/3600</f>
        <v>29.5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44858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1919222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1920720</v>
      </c>
      <c r="D16" s="40">
        <f>+C16-C8</f>
        <v>1498</v>
      </c>
      <c r="E16" s="96">
        <f>+D16*1000/14/3600</f>
        <v>29.722222222222221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1921252</v>
      </c>
      <c r="D21" s="40">
        <f>+C21-C16</f>
        <v>532</v>
      </c>
      <c r="E21" s="96">
        <f>+D21*1000/5/3600</f>
        <v>29.555555555555557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1921834</v>
      </c>
      <c r="D26" s="40">
        <f>+C26-C21</f>
        <v>582</v>
      </c>
      <c r="E26" s="96">
        <f>+D26*1000/5/3600</f>
        <v>32.333333333333336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B13" zoomScale="85" zoomScaleNormal="85" zoomScalePageLayoutView="70" workbookViewId="0">
      <selection activeCell="F31" sqref="F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44859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1921834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1923692</v>
      </c>
      <c r="D16" s="40">
        <f>+C16-C8</f>
        <v>1858</v>
      </c>
      <c r="E16" s="96">
        <f>+D16*1000/14/3600</f>
        <v>36.865079365079367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>
        <v>1924386</v>
      </c>
      <c r="D21" s="40">
        <f>+C21-C16</f>
        <v>694</v>
      </c>
      <c r="E21" s="96">
        <f>+D21*1000/5/3600</f>
        <v>38.555555555555557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>
        <v>1925018</v>
      </c>
      <c r="D26" s="40">
        <f>+C26-C21</f>
        <v>632</v>
      </c>
      <c r="E26" s="96">
        <f>+D26*1000/5/3600</f>
        <v>35.111111111111114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6" zoomScale="85" zoomScaleNormal="85" zoomScalePageLayoutView="70" workbookViewId="0">
      <selection activeCell="C23" sqref="C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44860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1925018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1926829</v>
      </c>
      <c r="D16" s="40">
        <f>+C16-C8</f>
        <v>1811</v>
      </c>
      <c r="E16" s="96">
        <f>+D16*1000/14/3600</f>
        <v>35.932539682539684</v>
      </c>
      <c r="F16" s="45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44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6">
        <v>1927457</v>
      </c>
      <c r="D21" s="40">
        <f>+C21-C16</f>
        <v>628</v>
      </c>
      <c r="E21" s="96">
        <f>+D21*1000/5/3600</f>
        <v>34.888888888888886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44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1928056</v>
      </c>
      <c r="D26" s="40">
        <f>+C26-C21</f>
        <v>599</v>
      </c>
      <c r="E26" s="96">
        <f>+D26*1000/5/3600</f>
        <v>33.277777777777779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44861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26'!C26</f>
        <v>1928056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1929606</v>
      </c>
      <c r="D16" s="40">
        <f>+C16-C8</f>
        <v>1550</v>
      </c>
      <c r="E16" s="96">
        <f>+D16*1000/14/3600</f>
        <v>30.753968253968253</v>
      </c>
      <c r="F16" s="45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1">
        <f t="shared" si="1"/>
        <v>0</v>
      </c>
      <c r="F17" s="99"/>
      <c r="G17" s="148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1">
        <f t="shared" si="1"/>
        <v>0</v>
      </c>
      <c r="F18" s="99"/>
      <c r="G18" s="148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1">
        <f t="shared" si="1"/>
        <v>0</v>
      </c>
      <c r="F19" s="99"/>
      <c r="G19" s="148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98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6">
        <v>1930135</v>
      </c>
      <c r="D21" s="40">
        <f>+C21-C16</f>
        <v>529</v>
      </c>
      <c r="E21" s="96">
        <f>+D21*1000/5/3600</f>
        <v>29.388888888888889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43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1930678</v>
      </c>
      <c r="D26" s="40">
        <f>+C26-C21</f>
        <v>543</v>
      </c>
      <c r="E26" s="96">
        <f>+D26*1000/5/3600</f>
        <v>30.166666666666668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44862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1930678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1932188</v>
      </c>
      <c r="D16" s="40">
        <f>+C16-C8</f>
        <v>1510</v>
      </c>
      <c r="E16" s="96">
        <f>+D16*1000/14/3600</f>
        <v>29.960317460317459</v>
      </c>
      <c r="F16" s="45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1932715</v>
      </c>
      <c r="D21" s="40">
        <f>+C21-C16</f>
        <v>527</v>
      </c>
      <c r="E21" s="96">
        <f>+D21*1000/5/3600</f>
        <v>29.277777777777779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1933229</v>
      </c>
      <c r="D26" s="40">
        <f>+C26-C21</f>
        <v>514</v>
      </c>
      <c r="E26" s="96">
        <f>+D26*1000/5/3600</f>
        <v>28.555555555555557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100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100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44836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1859357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 t="s">
        <v>16</v>
      </c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1861108</v>
      </c>
      <c r="D16" s="40">
        <f>+C16-C8</f>
        <v>1751</v>
      </c>
      <c r="E16" s="96">
        <f>+D16*1000/14/3600</f>
        <v>34.742063492063494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44"/>
      <c r="H20" s="14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1861751</v>
      </c>
      <c r="D21" s="40">
        <f>+C21-C16</f>
        <v>643</v>
      </c>
      <c r="E21" s="97">
        <f>+D21*1000/5/3600</f>
        <v>35.722222222222221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38"/>
      <c r="H22" s="13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1862393</v>
      </c>
      <c r="D26" s="40">
        <f>+C26-C21</f>
        <v>642</v>
      </c>
      <c r="E26" s="96">
        <f>+D26*1000/5/3600</f>
        <v>35.666666666666664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1" zoomScale="90" zoomScaleNormal="9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44863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28'!C26</f>
        <v>1933229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3">
        <v>1934561</v>
      </c>
      <c r="D16" s="40">
        <f>+C16-C8</f>
        <v>1332</v>
      </c>
      <c r="E16" s="96">
        <f>+D16*1000/14/3600</f>
        <v>26.428571428571431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4">
        <v>1935052</v>
      </c>
      <c r="D21" s="40">
        <f>+C21-C16</f>
        <v>491</v>
      </c>
      <c r="E21" s="96">
        <f>+D21*1000/5/3600</f>
        <v>27.277777777777779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4">
        <v>1935552</v>
      </c>
      <c r="D26" s="40">
        <f>+C26-C21</f>
        <v>500</v>
      </c>
      <c r="E26" s="96">
        <f>+D26*1000/5/3600</f>
        <v>27.777777777777779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Normal="10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44864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29'!C26</f>
        <v>1935552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1937548</v>
      </c>
      <c r="D16" s="40">
        <f>+C16-C8</f>
        <v>1996</v>
      </c>
      <c r="E16" s="96">
        <f>+D16*1000/14/3600</f>
        <v>39.603174603174608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1938223</v>
      </c>
      <c r="D21" s="40">
        <f>+C21-C16</f>
        <v>675</v>
      </c>
      <c r="E21" s="96">
        <f>+D21*1000/5/3600</f>
        <v>37.5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1938731</v>
      </c>
      <c r="D26" s="40">
        <f>+C26-C21</f>
        <v>508</v>
      </c>
      <c r="E26" s="96">
        <f>+D26*1000/5/3600</f>
        <v>28.222222222222221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Normal="10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44865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6">
        <f>'Día 30'!C26</f>
        <v>1938731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100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100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100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100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1940380</v>
      </c>
      <c r="D16" s="40">
        <f>+C16-C8</f>
        <v>1649</v>
      </c>
      <c r="E16" s="96">
        <f>+D16*1000/14/3600</f>
        <v>32.718253968253968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100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1940992</v>
      </c>
      <c r="D21" s="40">
        <f>+C21-C16</f>
        <v>612</v>
      </c>
      <c r="E21" s="96">
        <f>+D21*1000/5/3600</f>
        <v>34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100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100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100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100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7">
        <v>1941570</v>
      </c>
      <c r="D26" s="40">
        <f>+C26-C21</f>
        <v>578</v>
      </c>
      <c r="E26" s="96">
        <f>+D26*1000/5/3600</f>
        <v>32.111111111111114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100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100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44837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1862393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1864140</v>
      </c>
      <c r="D16" s="40">
        <f>+C16-C8</f>
        <v>1747</v>
      </c>
      <c r="E16" s="96">
        <f>+D16*1000/14/3600</f>
        <v>34.662698412698411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1864710</v>
      </c>
      <c r="D21" s="40">
        <f>+C21-C16</f>
        <v>570</v>
      </c>
      <c r="E21" s="96">
        <f>+D21*1000/5/3600</f>
        <v>31.666666666666668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1865292</v>
      </c>
      <c r="D26" s="40">
        <f>+C26-C21</f>
        <v>582</v>
      </c>
      <c r="E26" s="96">
        <f>+D26*1000/5/3600</f>
        <v>32.333333333333336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I20" sqref="I2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44838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1865292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1866984</v>
      </c>
      <c r="D16" s="40">
        <f>+C16-C8</f>
        <v>1692</v>
      </c>
      <c r="E16" s="96">
        <f>+D16*1000/14/3600</f>
        <v>33.571428571428569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1867592</v>
      </c>
      <c r="D21" s="40">
        <f>+C21-C16</f>
        <v>608</v>
      </c>
      <c r="E21" s="96">
        <f>+D21*1000/5/3600</f>
        <v>33.777777777777779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1868209</v>
      </c>
      <c r="D26" s="40">
        <f>+C26-C21</f>
        <v>617</v>
      </c>
      <c r="E26" s="96">
        <f>+D26*1000/5/3600</f>
        <v>34.277777777777779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44839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4'!C26</f>
        <v>1868209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1869925</v>
      </c>
      <c r="D16" s="40">
        <f>+C16-C8</f>
        <v>1716</v>
      </c>
      <c r="E16" s="96">
        <f>+D16*1000/14/3600</f>
        <v>34.047619047619044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1870581</v>
      </c>
      <c r="D21" s="40">
        <f>+C21-C16</f>
        <v>656</v>
      </c>
      <c r="E21" s="96">
        <f>+D21*1000/5/3600</f>
        <v>36.444444444444443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1871219</v>
      </c>
      <c r="D26" s="40">
        <f>+C26-C21</f>
        <v>638</v>
      </c>
      <c r="E26" s="96">
        <f>+D26*1000/5/3600</f>
        <v>35.444444444444443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44840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1871219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1873047</v>
      </c>
      <c r="D16" s="40">
        <f>+C16-C8</f>
        <v>1828</v>
      </c>
      <c r="E16" s="96">
        <f>+D16*1000/14/3600</f>
        <v>36.269841269841265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1873658</v>
      </c>
      <c r="D21" s="40">
        <f>+C21-C16</f>
        <v>611</v>
      </c>
      <c r="E21" s="96">
        <f>+D21*1000/5/3600</f>
        <v>33.944444444444443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1874135</v>
      </c>
      <c r="D26" s="40">
        <f>+C26-C21</f>
        <v>477</v>
      </c>
      <c r="E26" s="96">
        <f>+D26*1000/5/3600</f>
        <v>26.5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9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44841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1874135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1875547</v>
      </c>
      <c r="D16" s="40">
        <f>+C16-C8</f>
        <v>1412</v>
      </c>
      <c r="E16" s="96">
        <f>+D16*1000/14/3600</f>
        <v>28.015873015873016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1876203</v>
      </c>
      <c r="D21" s="40">
        <f>+C21-C16</f>
        <v>656</v>
      </c>
      <c r="E21" s="96">
        <f>+D21*1000/5/3600</f>
        <v>36.444444444444443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1876799</v>
      </c>
      <c r="D26" s="40">
        <f>+C26-C21</f>
        <v>596</v>
      </c>
      <c r="E26" s="96">
        <f>+D26*1000/5/3600</f>
        <v>33.111111111111114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24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25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44842</v>
      </c>
      <c r="C7" s="22" t="s">
        <v>26</v>
      </c>
      <c r="D7" s="23" t="s">
        <v>27</v>
      </c>
      <c r="E7" s="24" t="s">
        <v>15</v>
      </c>
      <c r="F7" s="25" t="s">
        <v>28</v>
      </c>
      <c r="G7" s="136" t="s">
        <v>29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1876799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1878595</v>
      </c>
      <c r="D16" s="40">
        <f>+C16-C8</f>
        <v>1796</v>
      </c>
      <c r="E16" s="96">
        <f>+D16*1000/14/3600</f>
        <v>35.634920634920633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1879234</v>
      </c>
      <c r="D21" s="40">
        <f>+C21-C16</f>
        <v>639</v>
      </c>
      <c r="E21" s="96">
        <f>+D21*1000/5/3600</f>
        <v>35.5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1879797</v>
      </c>
      <c r="D26" s="40">
        <f>+C26-C21</f>
        <v>563</v>
      </c>
      <c r="E26" s="96">
        <f>+D26*1000/5/3600</f>
        <v>31.277777777777779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B57F5F92-0EA7-4412-AA38-372CBEB3F250}"/>
</file>

<file path=customXml/itemProps2.xml><?xml version="1.0" encoding="utf-8"?>
<ds:datastoreItem xmlns:ds="http://schemas.openxmlformats.org/officeDocument/2006/customXml" ds:itemID="{31BAB8C0-1F37-485A-8D01-87F4E7A51138}"/>
</file>

<file path=customXml/itemProps3.xml><?xml version="1.0" encoding="utf-8"?>
<ds:datastoreItem xmlns:ds="http://schemas.openxmlformats.org/officeDocument/2006/customXml" ds:itemID="{3350890A-6C8E-4541-8A24-8A3657A00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2022-12-13T22:44:35Z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