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2 Mayo 2022\"/>
    </mc:Choice>
  </mc:AlternateContent>
  <bookViews>
    <workbookView xWindow="0" yWindow="0" windowWidth="19200" windowHeight="673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L37" i="40" l="1"/>
  <c r="L36" i="40"/>
  <c r="L30" i="40"/>
  <c r="L24" i="40"/>
  <c r="L19" i="40"/>
  <c r="L18" i="40"/>
  <c r="L12" i="40"/>
  <c r="G44" i="40" l="1"/>
  <c r="H42" i="40" l="1"/>
  <c r="G42" i="40"/>
  <c r="Q46" i="40" l="1"/>
  <c r="G41" i="40" l="1"/>
  <c r="Q41" i="40" l="1"/>
  <c r="H11" i="40"/>
  <c r="G11" i="40"/>
  <c r="Q16" i="40"/>
  <c r="Q15" i="40"/>
  <c r="Q14" i="40"/>
  <c r="Q13" i="40"/>
  <c r="Q12" i="40"/>
  <c r="Q11" i="40"/>
  <c r="F41" i="40" l="1"/>
  <c r="F40" i="40"/>
  <c r="E16" i="26"/>
  <c r="E21" i="26"/>
  <c r="D21" i="26"/>
  <c r="P11" i="40" l="1"/>
  <c r="L13" i="40"/>
  <c r="Q33" i="40" l="1"/>
  <c r="Q34" i="40"/>
  <c r="Q35" i="40"/>
  <c r="Q38" i="40"/>
  <c r="Q27" i="40"/>
  <c r="Q28" i="40"/>
  <c r="Q29" i="40"/>
  <c r="Q30" i="40"/>
  <c r="Q31" i="40"/>
  <c r="Q32" i="40"/>
  <c r="Q23" i="40"/>
  <c r="Q24" i="40"/>
  <c r="Q25" i="40"/>
  <c r="Q26" i="40"/>
  <c r="F39" i="40"/>
  <c r="G40" i="40"/>
  <c r="Q40" i="40" s="1"/>
  <c r="F32" i="40"/>
  <c r="F33" i="40"/>
  <c r="G33" i="40"/>
  <c r="F34" i="40"/>
  <c r="G34" i="40"/>
  <c r="F35" i="40"/>
  <c r="G35" i="40"/>
  <c r="F36" i="40"/>
  <c r="G37" i="40" s="1"/>
  <c r="F37" i="40"/>
  <c r="F38" i="40"/>
  <c r="G38" i="40"/>
  <c r="G39" i="40"/>
  <c r="Q39" i="40" s="1"/>
  <c r="Q19" i="40"/>
  <c r="Q17" i="40"/>
  <c r="Q18" i="40"/>
  <c r="P41" i="40"/>
  <c r="C8" i="45"/>
  <c r="D16" i="45"/>
  <c r="E16" i="45"/>
  <c r="B7" i="45"/>
  <c r="D32" i="45"/>
  <c r="E32" i="45"/>
  <c r="D31" i="45"/>
  <c r="E31" i="45"/>
  <c r="D30" i="45"/>
  <c r="E30" i="45"/>
  <c r="D29" i="45"/>
  <c r="E29" i="45"/>
  <c r="D28" i="45"/>
  <c r="E28" i="45"/>
  <c r="D26" i="45"/>
  <c r="E26" i="45" s="1"/>
  <c r="D25" i="45"/>
  <c r="E25" i="45"/>
  <c r="D24" i="45"/>
  <c r="E24" i="45"/>
  <c r="D23" i="45"/>
  <c r="E23" i="45"/>
  <c r="D21" i="45"/>
  <c r="E21" i="45" s="1"/>
  <c r="D20" i="45"/>
  <c r="E20" i="45"/>
  <c r="D19" i="45"/>
  <c r="E19" i="45"/>
  <c r="D18" i="45"/>
  <c r="E18" i="45"/>
  <c r="D15" i="45"/>
  <c r="E15" i="45"/>
  <c r="D14" i="45"/>
  <c r="E14" i="45"/>
  <c r="D13" i="45"/>
  <c r="E13" i="45"/>
  <c r="D12" i="45"/>
  <c r="E12" i="45"/>
  <c r="D11" i="45"/>
  <c r="E11" i="45"/>
  <c r="D10" i="45"/>
  <c r="E10" i="45"/>
  <c r="F14" i="40"/>
  <c r="F13" i="40"/>
  <c r="G13" i="40"/>
  <c r="F16" i="40"/>
  <c r="F17" i="40"/>
  <c r="F18" i="40"/>
  <c r="F19" i="40"/>
  <c r="F20" i="40"/>
  <c r="F21" i="40"/>
  <c r="C8" i="42"/>
  <c r="D16" i="42"/>
  <c r="E16" i="42"/>
  <c r="C8" i="41"/>
  <c r="D16" i="41"/>
  <c r="E16" i="41"/>
  <c r="F22" i="40"/>
  <c r="F23" i="40"/>
  <c r="F26" i="40"/>
  <c r="F15" i="40"/>
  <c r="G15" i="40"/>
  <c r="P40" i="40"/>
  <c r="D32" i="42"/>
  <c r="E32" i="42"/>
  <c r="D31" i="42"/>
  <c r="E31" i="42"/>
  <c r="D30" i="42"/>
  <c r="E30" i="42"/>
  <c r="D29" i="42"/>
  <c r="E29" i="42"/>
  <c r="D28" i="42"/>
  <c r="E28" i="42"/>
  <c r="D26" i="42"/>
  <c r="E26" i="42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/>
  <c r="D25" i="41"/>
  <c r="E25" i="41"/>
  <c r="D24" i="41"/>
  <c r="E24" i="41"/>
  <c r="D23" i="41"/>
  <c r="E23" i="41"/>
  <c r="D21" i="41"/>
  <c r="E21" i="4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F11" i="40"/>
  <c r="F12" i="40"/>
  <c r="P15" i="40"/>
  <c r="F24" i="40"/>
  <c r="F25" i="40"/>
  <c r="F27" i="40"/>
  <c r="G27" i="40"/>
  <c r="F28" i="40"/>
  <c r="F29" i="40"/>
  <c r="F30" i="40"/>
  <c r="F31" i="40"/>
  <c r="E28" i="11"/>
  <c r="P20" i="40"/>
  <c r="P25" i="40"/>
  <c r="P28" i="40"/>
  <c r="P29" i="40"/>
  <c r="P30" i="40"/>
  <c r="P31" i="40"/>
  <c r="P32" i="40"/>
  <c r="P33" i="40"/>
  <c r="P34" i="40"/>
  <c r="P37" i="40"/>
  <c r="P38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B7" i="41"/>
  <c r="B7" i="42"/>
  <c r="C8" i="33"/>
  <c r="D16" i="33"/>
  <c r="E16" i="33"/>
  <c r="C8" i="32"/>
  <c r="D16" i="32"/>
  <c r="E16" i="32"/>
  <c r="D26" i="16"/>
  <c r="D26" i="11"/>
  <c r="E26" i="11"/>
  <c r="D26" i="10"/>
  <c r="E26" i="10"/>
  <c r="D21" i="12"/>
  <c r="E21" i="12"/>
  <c r="D26" i="14"/>
  <c r="D26" i="13"/>
  <c r="E26" i="13"/>
  <c r="D26" i="12"/>
  <c r="E26" i="12"/>
  <c r="D26" i="15"/>
  <c r="E26" i="15"/>
  <c r="D26" i="17"/>
  <c r="E26" i="17"/>
  <c r="D26" i="18"/>
  <c r="E26" i="18"/>
  <c r="D26" i="19"/>
  <c r="E26" i="19"/>
  <c r="D26" i="22"/>
  <c r="E26" i="22"/>
  <c r="D26" i="21"/>
  <c r="E26" i="21"/>
  <c r="D26" i="20"/>
  <c r="E26" i="20"/>
  <c r="E23" i="33"/>
  <c r="E11" i="29"/>
  <c r="E14" i="26"/>
  <c r="E30" i="19"/>
  <c r="E23" i="17"/>
  <c r="E31" i="10"/>
  <c r="E25" i="9"/>
  <c r="E32" i="8"/>
  <c r="D16" i="7"/>
  <c r="E16" i="7"/>
  <c r="C8" i="34"/>
  <c r="D16" i="34"/>
  <c r="E16" i="34" s="1"/>
  <c r="C8" i="31"/>
  <c r="D16" i="31"/>
  <c r="E16" i="31"/>
  <c r="C8" i="30"/>
  <c r="D16" i="30"/>
  <c r="E16" i="30"/>
  <c r="C8" i="29"/>
  <c r="D16" i="29"/>
  <c r="E16" i="29"/>
  <c r="C8" i="28"/>
  <c r="D16" i="28"/>
  <c r="E16" i="28"/>
  <c r="C8" i="27"/>
  <c r="D16" i="27"/>
  <c r="E16" i="27"/>
  <c r="C8" i="26"/>
  <c r="D16" i="26"/>
  <c r="C8" i="25"/>
  <c r="D16" i="25"/>
  <c r="E16" i="25"/>
  <c r="C8" i="24"/>
  <c r="D16" i="24"/>
  <c r="E16" i="24"/>
  <c r="C8" i="23"/>
  <c r="D16" i="23"/>
  <c r="E16" i="23"/>
  <c r="C8" i="22"/>
  <c r="D16" i="22"/>
  <c r="E16" i="22"/>
  <c r="C8" i="21"/>
  <c r="D16" i="21"/>
  <c r="E16" i="21"/>
  <c r="C8" i="20"/>
  <c r="D16" i="20"/>
  <c r="E16" i="20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/>
  <c r="D26" i="34"/>
  <c r="E26" i="34"/>
  <c r="D26" i="33"/>
  <c r="E26" i="33"/>
  <c r="D26" i="32"/>
  <c r="E26" i="32"/>
  <c r="D26" i="31"/>
  <c r="E26" i="31"/>
  <c r="D26" i="30"/>
  <c r="E26" i="30"/>
  <c r="D26" i="29"/>
  <c r="E26" i="29"/>
  <c r="D26" i="28"/>
  <c r="E26" i="28"/>
  <c r="D26" i="27"/>
  <c r="E26" i="27"/>
  <c r="D26" i="26"/>
  <c r="E26" i="26"/>
  <c r="D26" i="25"/>
  <c r="E26" i="25"/>
  <c r="D26" i="24"/>
  <c r="E26" i="24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D25" i="19"/>
  <c r="E25" i="19"/>
  <c r="D24" i="19"/>
  <c r="E24" i="19"/>
  <c r="D23" i="19"/>
  <c r="E23" i="19"/>
  <c r="D21" i="19"/>
  <c r="E21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G30" i="40"/>
  <c r="P12" i="40"/>
  <c r="P18" i="40"/>
  <c r="P16" i="40"/>
  <c r="P36" i="40"/>
  <c r="P35" i="40"/>
  <c r="P19" i="40"/>
  <c r="P39" i="40"/>
  <c r="P27" i="40"/>
  <c r="P24" i="40"/>
  <c r="P22" i="40"/>
  <c r="P14" i="40"/>
  <c r="P13" i="40"/>
  <c r="P17" i="40"/>
  <c r="P26" i="40"/>
  <c r="P23" i="40"/>
  <c r="G23" i="40"/>
  <c r="G22" i="40"/>
  <c r="Q22" i="40"/>
  <c r="G20" i="40"/>
  <c r="G12" i="40"/>
  <c r="G32" i="40"/>
  <c r="G25" i="40"/>
  <c r="H25" i="40"/>
  <c r="G24" i="40"/>
  <c r="H24" i="40"/>
  <c r="G17" i="40"/>
  <c r="H17" i="40"/>
  <c r="G18" i="40"/>
  <c r="G16" i="40"/>
  <c r="H12" i="40"/>
  <c r="H15" i="40"/>
  <c r="H18" i="40"/>
  <c r="H13" i="40"/>
  <c r="H20" i="40"/>
  <c r="H23" i="40"/>
  <c r="H38" i="40"/>
  <c r="G14" i="40"/>
  <c r="G21" i="40"/>
  <c r="Q21" i="40"/>
  <c r="G19" i="40"/>
  <c r="G31" i="40"/>
  <c r="H30" i="40"/>
  <c r="H27" i="40"/>
  <c r="H35" i="40"/>
  <c r="H33" i="40"/>
  <c r="H34" i="40"/>
  <c r="H32" i="40"/>
  <c r="G29" i="40"/>
  <c r="G28" i="40"/>
  <c r="G26" i="40"/>
  <c r="H22" i="40"/>
  <c r="Q20" i="40"/>
  <c r="H41" i="40"/>
  <c r="H31" i="40"/>
  <c r="H16" i="40"/>
  <c r="H21" i="40"/>
  <c r="H26" i="40"/>
  <c r="H40" i="40"/>
  <c r="H14" i="40"/>
  <c r="H29" i="40"/>
  <c r="H19" i="40"/>
  <c r="H28" i="40"/>
  <c r="L25" i="40"/>
  <c r="P21" i="40"/>
  <c r="P43" i="40"/>
  <c r="P44" i="40"/>
  <c r="H39" i="40" l="1"/>
  <c r="G36" i="40"/>
  <c r="H36" i="40" s="1"/>
  <c r="H37" i="40"/>
  <c r="Q37" i="40"/>
  <c r="L31" i="40"/>
  <c r="G45" i="40"/>
  <c r="Q36" i="40"/>
  <c r="Q43" i="40" l="1"/>
  <c r="Q44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<sst xmlns="http://schemas.openxmlformats.org/spreadsheetml/2006/main" count="723" uniqueCount="40">
  <si>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</si>
  <si>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</si>
  <si>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</si>
  <si>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</si>
  <si>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</si>
  <si>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</si>
  <si>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</si>
  <si>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</si>
  <si>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</si>
  <si>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</si>
  <si>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</si>
  <si>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</si>
  <si>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</si>
  <si>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</si>
  <si>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</si>
  <si>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</si>
  <si>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</si>
  <si>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</si>
  <si>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</si>
  <si>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</si>
  <si>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</si>
  <si>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</si>
  <si>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</si>
  <si>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</si>
  <si>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</si>
  <si>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</si>
  <si>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</si>
  <si>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</si>
  <si>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</si>
  <si>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</si>
  <si>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</si>
  <si>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</si>
  <si>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>Aporte  1 al 8 de Mayo</t>
  </si>
  <si>
    <t>Aporte  09 al 15 de Mayo</t>
  </si>
  <si>
    <t>Aporte  16 al 22 de Mayo</t>
  </si>
  <si>
    <t>Aporte  23 al 29 de Mayo</t>
  </si>
  <si>
    <t>Aporte  30 al 31 de Mayo</t>
  </si>
  <si>
    <t>m3/mes</t>
  </si>
  <si>
    <t>m3/d</t>
  </si>
  <si>
    <t>m3/mes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</si>
</sst>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0" fontId="0" fillId="0" borderId="0" xfId="0" applyFill="1"/>
    <xf numFmtId="3" fontId="0" fillId="2" borderId="0" xfId="0" applyNumberFormat="1" applyFill="1"/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11" fillId="5" borderId="61" xfId="0" applyNumberFormat="1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4" fontId="0" fillId="2" borderId="0" xfId="0" applyNumberFormat="1" applyFill="1" applyBorder="1"/>
    <xf numFmtId="1" fontId="0" fillId="2" borderId="0" xfId="0" applyNumberFormat="1" applyFill="1"/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0" fontId="0" fillId="2" borderId="0" xfId="1" applyNumberFormat="1" applyFont="1" applyFill="1"/>
    <xf numFmtId="166" fontId="11" fillId="5" borderId="60" xfId="0" applyNumberFormat="1" applyFont="1" applyFill="1" applyBorder="1" applyAlignment="1">
      <alignment horizontal="center"/>
    </xf>
    <xf numFmtId="0" fontId="0" fillId="4" borderId="64" xfId="0" applyFill="1" applyBorder="1" applyAlignment="1">
      <alignment horizontal="center" wrapText="1"/>
    </xf>
    <xf numFmtId="0" fontId="0" fillId="4" borderId="63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5" zoomScale="90" zoomScaleNormal="90" workbookViewId="0">
      <selection activeCell="L38" sqref="L38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29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30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47" t="s">
        <v>12</v>
      </c>
      <c r="D8" s="147" t="s">
        <v>1</v>
      </c>
      <c r="E8" s="58" t="s">
        <v>8</v>
      </c>
      <c r="F8" s="147" t="s">
        <v>13</v>
      </c>
      <c r="G8" s="151" t="s">
        <v>14</v>
      </c>
      <c r="H8" s="152"/>
      <c r="I8" s="57"/>
      <c r="J8" s="57"/>
      <c r="K8" s="71" t="s">
        <v>28</v>
      </c>
      <c r="L8" s="77"/>
      <c r="M8" s="77"/>
      <c r="N8" s="77"/>
      <c r="O8" s="149" t="s">
        <v>26</v>
      </c>
      <c r="P8" s="151" t="s">
        <v>25</v>
      </c>
      <c r="Q8" s="186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48"/>
      <c r="D9" s="148"/>
      <c r="E9" s="97" t="s">
        <v>18</v>
      </c>
      <c r="F9" s="148"/>
      <c r="G9" s="153"/>
      <c r="H9" s="154"/>
      <c r="I9" s="57"/>
      <c r="J9" s="57"/>
      <c r="K9" s="57"/>
      <c r="L9" s="77"/>
      <c r="M9" s="77"/>
      <c r="N9" s="77"/>
      <c r="O9" s="150"/>
      <c r="P9" s="153"/>
      <c r="Q9" s="187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44681</v>
      </c>
      <c r="E10" s="95">
        <v>0.33333333333333331</v>
      </c>
      <c r="F10" s="96">
        <v>1438908</v>
      </c>
      <c r="G10" s="82" t="s">
        <v>38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82" t="s">
        <v>38</v>
      </c>
      <c r="Q10" s="82" t="s">
        <v>38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44682</v>
      </c>
      <c r="E11" s="72">
        <v>0.33333333333333331</v>
      </c>
      <c r="F11" s="61">
        <f>'Día 1'!C16</f>
        <v>1441443</v>
      </c>
      <c r="G11" s="61">
        <f>F11-F10</f>
        <v>2535</v>
      </c>
      <c r="H11" s="62">
        <f>G11*1000/24/60/60</f>
        <v>29.340277777777779</v>
      </c>
      <c r="I11" s="57"/>
      <c r="J11" s="57"/>
      <c r="K11" s="144" t="s">
        <v>32</v>
      </c>
      <c r="L11" s="145"/>
      <c r="M11" s="146"/>
      <c r="O11" s="61">
        <v>30</v>
      </c>
      <c r="P11" s="61">
        <f>O11*60*60*24/1000</f>
        <v>2592</v>
      </c>
      <c r="Q11" s="61">
        <f t="shared" ref="Q11:Q16" si="0">G11</f>
        <v>2535</v>
      </c>
      <c r="R11" s="140"/>
      <c r="S11" s="141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44683</v>
      </c>
      <c r="E12" s="72">
        <v>0.33333333333333331</v>
      </c>
      <c r="F12" s="61">
        <f>'Día 2'!C16</f>
        <v>1443980</v>
      </c>
      <c r="G12" s="61">
        <f>F12-F11</f>
        <v>2537</v>
      </c>
      <c r="H12" s="62">
        <f>G12*1000/24/60/60</f>
        <v>29.363425925925924</v>
      </c>
      <c r="I12" s="57"/>
      <c r="J12" s="101"/>
      <c r="K12" s="73"/>
      <c r="L12" s="81">
        <f>SUM(G11:G18)</f>
        <v>20121</v>
      </c>
      <c r="M12" s="83" t="s">
        <v>17</v>
      </c>
      <c r="N12" s="80"/>
      <c r="O12" s="61">
        <v>30</v>
      </c>
      <c r="P12" s="61">
        <f t="shared" ref="P12:P41" si="1">O12*60*60*24/1000</f>
        <v>2592</v>
      </c>
      <c r="Q12" s="61">
        <f t="shared" si="0"/>
        <v>2537</v>
      </c>
      <c r="R12" s="140"/>
      <c r="S12" s="141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44684</v>
      </c>
      <c r="E13" s="72">
        <v>0.33333333333333331</v>
      </c>
      <c r="F13" s="61">
        <f>'Día 3'!C16</f>
        <v>1446530</v>
      </c>
      <c r="G13" s="61">
        <f t="shared" ref="G13:G38" si="2">F13-F12</f>
        <v>2550</v>
      </c>
      <c r="H13" s="62">
        <f t="shared" ref="H13:H38" si="3">G13*1000/24/60/60</f>
        <v>29.513888888888889</v>
      </c>
      <c r="I13" s="57"/>
      <c r="J13" s="57"/>
      <c r="K13" s="73"/>
      <c r="L13" s="86">
        <f>L12*1000/8/24/60/60</f>
        <v>29.110243055555554</v>
      </c>
      <c r="M13" s="86" t="s">
        <v>11</v>
      </c>
      <c r="N13" s="80"/>
      <c r="O13" s="61">
        <v>30</v>
      </c>
      <c r="P13" s="61">
        <f t="shared" si="1"/>
        <v>2592</v>
      </c>
      <c r="Q13" s="61">
        <f t="shared" si="0"/>
        <v>2550</v>
      </c>
      <c r="R13" s="140"/>
      <c r="S13" s="141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44685</v>
      </c>
      <c r="E14" s="72">
        <v>0.33333333333333331</v>
      </c>
      <c r="F14" s="61">
        <f>'Día 4'!C16</f>
        <v>1449041</v>
      </c>
      <c r="G14" s="61">
        <f t="shared" si="2"/>
        <v>2511</v>
      </c>
      <c r="H14" s="62">
        <f t="shared" si="3"/>
        <v>29.0625</v>
      </c>
      <c r="I14" s="57"/>
      <c r="J14" s="57"/>
      <c r="K14" s="75"/>
      <c r="L14" s="84"/>
      <c r="M14" s="85"/>
      <c r="N14" s="80"/>
      <c r="O14" s="61">
        <v>30</v>
      </c>
      <c r="P14" s="61">
        <f t="shared" si="1"/>
        <v>2592</v>
      </c>
      <c r="Q14" s="61">
        <f t="shared" si="0"/>
        <v>2511</v>
      </c>
      <c r="R14" s="140"/>
      <c r="S14" s="141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44686</v>
      </c>
      <c r="E15" s="72">
        <v>0.33333333333333331</v>
      </c>
      <c r="F15" s="61">
        <f>'Día 5'!C16</f>
        <v>1451520</v>
      </c>
      <c r="G15" s="61">
        <f t="shared" si="2"/>
        <v>2479</v>
      </c>
      <c r="H15" s="62">
        <f t="shared" si="3"/>
        <v>28.69212962962963</v>
      </c>
      <c r="I15" s="57"/>
      <c r="J15" s="57"/>
      <c r="K15" s="57"/>
      <c r="L15" s="81"/>
      <c r="M15" s="79"/>
      <c r="N15" s="80"/>
      <c r="O15" s="61">
        <v>30</v>
      </c>
      <c r="P15" s="61">
        <f t="shared" si="1"/>
        <v>2592</v>
      </c>
      <c r="Q15" s="61">
        <f t="shared" si="0"/>
        <v>2479</v>
      </c>
      <c r="R15" s="140"/>
      <c r="S15" s="141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44687</v>
      </c>
      <c r="E16" s="72">
        <v>0.33333333333333331</v>
      </c>
      <c r="F16" s="61">
        <f>'DÍa 6'!C16</f>
        <v>1453977</v>
      </c>
      <c r="G16" s="61">
        <f t="shared" si="2"/>
        <v>2457</v>
      </c>
      <c r="H16" s="62">
        <f t="shared" si="3"/>
        <v>28.4375</v>
      </c>
      <c r="I16" s="57"/>
      <c r="J16" s="57"/>
      <c r="K16" s="57"/>
      <c r="L16" s="81"/>
      <c r="M16" s="79"/>
      <c r="N16" s="80"/>
      <c r="O16" s="61">
        <v>30</v>
      </c>
      <c r="P16" s="61">
        <f t="shared" si="1"/>
        <v>2592</v>
      </c>
      <c r="Q16" s="61">
        <f t="shared" si="0"/>
        <v>2457</v>
      </c>
      <c r="R16" s="140"/>
      <c r="S16" s="141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44688</v>
      </c>
      <c r="E17" s="72">
        <v>0.33333333333333331</v>
      </c>
      <c r="F17" s="61">
        <f>'Día 7'!C16</f>
        <v>1456660</v>
      </c>
      <c r="G17" s="61">
        <f t="shared" si="2"/>
        <v>2683</v>
      </c>
      <c r="H17" s="62">
        <f t="shared" si="3"/>
        <v>31.053240740740744</v>
      </c>
      <c r="I17" s="57"/>
      <c r="J17" s="57"/>
      <c r="K17" s="144" t="s">
        <v>33</v>
      </c>
      <c r="L17" s="145"/>
      <c r="M17" s="146"/>
      <c r="N17" s="80"/>
      <c r="O17" s="61">
        <v>30</v>
      </c>
      <c r="P17" s="61">
        <f t="shared" si="1"/>
        <v>2592</v>
      </c>
      <c r="Q17" s="61">
        <f t="shared" ref="Q17:Q41" si="4">G17</f>
        <v>2683</v>
      </c>
      <c r="R17" s="140"/>
      <c r="S17" s="141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44689</v>
      </c>
      <c r="E18" s="72">
        <v>0.33333333333333331</v>
      </c>
      <c r="F18" s="61">
        <f>'Día 8'!C16</f>
        <v>1459029</v>
      </c>
      <c r="G18" s="61">
        <f t="shared" si="2"/>
        <v>2369</v>
      </c>
      <c r="H18" s="62">
        <f t="shared" si="3"/>
        <v>27.418981481481481</v>
      </c>
      <c r="I18" s="57"/>
      <c r="J18" s="101"/>
      <c r="K18" s="73"/>
      <c r="L18" s="81">
        <f>SUM(G19:G25)</f>
        <v>20924</v>
      </c>
      <c r="M18" s="83" t="s">
        <v>17</v>
      </c>
      <c r="N18" s="80"/>
      <c r="O18" s="61">
        <v>30</v>
      </c>
      <c r="P18" s="61">
        <f t="shared" si="1"/>
        <v>2592</v>
      </c>
      <c r="Q18" s="61">
        <f t="shared" si="4"/>
        <v>2369</v>
      </c>
      <c r="R18" s="140"/>
      <c r="S18" s="141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44690</v>
      </c>
      <c r="E19" s="72">
        <v>0.33333333333333331</v>
      </c>
      <c r="F19" s="61">
        <f>'Día 9'!C16</f>
        <v>1461779</v>
      </c>
      <c r="G19" s="61">
        <f t="shared" si="2"/>
        <v>2750</v>
      </c>
      <c r="H19" s="62">
        <f t="shared" si="3"/>
        <v>31.828703703703702</v>
      </c>
      <c r="I19" s="57"/>
      <c r="J19" s="57"/>
      <c r="K19" s="73"/>
      <c r="L19" s="86">
        <f>L18*1000/7/24/60/60</f>
        <v>34.596560846560848</v>
      </c>
      <c r="M19" s="86" t="s">
        <v>11</v>
      </c>
      <c r="N19" s="80"/>
      <c r="O19" s="61">
        <v>30</v>
      </c>
      <c r="P19" s="61">
        <f t="shared" si="1"/>
        <v>2592</v>
      </c>
      <c r="Q19" s="61">
        <f t="shared" si="4"/>
        <v>2750</v>
      </c>
      <c r="R19" s="140"/>
      <c r="S19" s="141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44691</v>
      </c>
      <c r="E20" s="72">
        <v>0.33333333333333331</v>
      </c>
      <c r="F20" s="61">
        <f>'Día 10'!C16</f>
        <v>1464686</v>
      </c>
      <c r="G20" s="61">
        <f t="shared" si="2"/>
        <v>2907</v>
      </c>
      <c r="H20" s="62">
        <f t="shared" si="3"/>
        <v>33.645833333333336</v>
      </c>
      <c r="I20" s="57"/>
      <c r="J20" s="57"/>
      <c r="K20" s="75"/>
      <c r="L20" s="84"/>
      <c r="M20" s="85"/>
      <c r="N20" s="80"/>
      <c r="O20" s="61">
        <v>30</v>
      </c>
      <c r="P20" s="61">
        <f t="shared" si="1"/>
        <v>2592</v>
      </c>
      <c r="Q20" s="61">
        <f t="shared" si="4"/>
        <v>2907</v>
      </c>
      <c r="R20" s="140"/>
      <c r="S20" s="141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44692</v>
      </c>
      <c r="E21" s="72">
        <v>0.33333333333333331</v>
      </c>
      <c r="F21" s="61">
        <f>'Día 11'!C16</f>
        <v>1467804</v>
      </c>
      <c r="G21" s="61">
        <f t="shared" si="2"/>
        <v>3118</v>
      </c>
      <c r="H21" s="62">
        <f t="shared" si="3"/>
        <v>36.087962962962962</v>
      </c>
      <c r="I21" s="57"/>
      <c r="J21" s="57"/>
      <c r="K21" s="57"/>
      <c r="L21" s="78"/>
      <c r="M21" s="79"/>
      <c r="N21" s="80"/>
      <c r="O21" s="61">
        <v>30</v>
      </c>
      <c r="P21" s="61">
        <f t="shared" si="1"/>
        <v>2592</v>
      </c>
      <c r="Q21" s="61">
        <f t="shared" si="4"/>
        <v>3118</v>
      </c>
      <c r="R21" s="140"/>
      <c r="S21" s="141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44693</v>
      </c>
      <c r="E22" s="72">
        <v>0.33333333333333331</v>
      </c>
      <c r="F22" s="61">
        <f>'Día 12'!C16</f>
        <v>1470888</v>
      </c>
      <c r="G22" s="61">
        <f t="shared" si="2"/>
        <v>3084</v>
      </c>
      <c r="H22" s="62">
        <f t="shared" si="3"/>
        <v>35.694444444444443</v>
      </c>
      <c r="I22" s="57"/>
      <c r="J22" s="57"/>
      <c r="K22" s="57"/>
      <c r="L22" s="78"/>
      <c r="M22" s="79"/>
      <c r="N22" s="80"/>
      <c r="O22" s="61">
        <v>30</v>
      </c>
      <c r="P22" s="61">
        <f t="shared" si="1"/>
        <v>2592</v>
      </c>
      <c r="Q22" s="61">
        <f t="shared" si="4"/>
        <v>3084</v>
      </c>
      <c r="R22" s="140"/>
      <c r="S22" s="141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44694</v>
      </c>
      <c r="E23" s="72">
        <v>0.33333333333333331</v>
      </c>
      <c r="F23" s="61">
        <f>'Día 13'!C16</f>
        <v>1473956</v>
      </c>
      <c r="G23" s="61">
        <f t="shared" si="2"/>
        <v>3068</v>
      </c>
      <c r="H23" s="62">
        <f t="shared" si="3"/>
        <v>35.50925925925926</v>
      </c>
      <c r="I23" s="57"/>
      <c r="J23" s="57"/>
      <c r="K23" s="144" t="s">
        <v>34</v>
      </c>
      <c r="L23" s="145"/>
      <c r="M23" s="146"/>
      <c r="N23" s="80"/>
      <c r="O23" s="61">
        <v>30</v>
      </c>
      <c r="P23" s="61">
        <f t="shared" si="1"/>
        <v>2592</v>
      </c>
      <c r="Q23" s="61">
        <f t="shared" si="4"/>
        <v>3068</v>
      </c>
      <c r="R23" s="140"/>
      <c r="S23" s="141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44695</v>
      </c>
      <c r="E24" s="72">
        <v>0.33333333333333331</v>
      </c>
      <c r="F24" s="61">
        <f>'Día 14'!C16</f>
        <v>1476979</v>
      </c>
      <c r="G24" s="61">
        <f t="shared" si="2"/>
        <v>3023</v>
      </c>
      <c r="H24" s="62">
        <f t="shared" si="3"/>
        <v>34.988425925925931</v>
      </c>
      <c r="I24" s="57"/>
      <c r="J24" s="101"/>
      <c r="K24" s="73"/>
      <c r="L24" s="81">
        <f>SUM(G26:G32)</f>
        <v>18712</v>
      </c>
      <c r="M24" s="83" t="s">
        <v>17</v>
      </c>
      <c r="N24" s="80"/>
      <c r="O24" s="61">
        <v>30</v>
      </c>
      <c r="P24" s="61">
        <f t="shared" si="1"/>
        <v>2592</v>
      </c>
      <c r="Q24" s="61">
        <f t="shared" si="4"/>
        <v>3023</v>
      </c>
      <c r="R24" s="140"/>
      <c r="S24" s="141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44696</v>
      </c>
      <c r="E25" s="72">
        <v>0.33333333333333331</v>
      </c>
      <c r="F25" s="61">
        <f>'Día 15'!C16</f>
        <v>1479953</v>
      </c>
      <c r="G25" s="61">
        <f t="shared" si="2"/>
        <v>2974</v>
      </c>
      <c r="H25" s="62">
        <f t="shared" si="3"/>
        <v>34.421296296296298</v>
      </c>
      <c r="I25" s="57"/>
      <c r="J25" s="57"/>
      <c r="K25" s="73"/>
      <c r="L25" s="86">
        <f>L24*1000/7/24/60/60</f>
        <v>30.939153439153436</v>
      </c>
      <c r="M25" s="86" t="s">
        <v>11</v>
      </c>
      <c r="N25" s="80"/>
      <c r="O25" s="61">
        <v>30</v>
      </c>
      <c r="P25" s="61">
        <f t="shared" si="1"/>
        <v>2592</v>
      </c>
      <c r="Q25" s="61">
        <f t="shared" si="4"/>
        <v>2974</v>
      </c>
      <c r="R25" s="140"/>
      <c r="S25" s="141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44697</v>
      </c>
      <c r="E26" s="72">
        <v>0.33333333333333331</v>
      </c>
      <c r="F26" s="61">
        <f>'Día 16'!C16</f>
        <v>1482924</v>
      </c>
      <c r="G26" s="61">
        <f t="shared" si="2"/>
        <v>2971</v>
      </c>
      <c r="H26" s="62">
        <f t="shared" si="3"/>
        <v>34.386574074074069</v>
      </c>
      <c r="I26" s="57"/>
      <c r="J26" s="57"/>
      <c r="K26" s="75"/>
      <c r="L26" s="84"/>
      <c r="M26" s="85"/>
      <c r="N26" s="80"/>
      <c r="O26" s="61">
        <v>30</v>
      </c>
      <c r="P26" s="61">
        <f t="shared" si="1"/>
        <v>2592</v>
      </c>
      <c r="Q26" s="61">
        <f t="shared" si="4"/>
        <v>2971</v>
      </c>
      <c r="R26" s="140"/>
      <c r="S26" s="141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44698</v>
      </c>
      <c r="E27" s="72">
        <v>0.33333333333333331</v>
      </c>
      <c r="F27" s="61">
        <f>'Día 17'!C16</f>
        <v>1485621</v>
      </c>
      <c r="G27" s="61">
        <f t="shared" si="2"/>
        <v>2697</v>
      </c>
      <c r="H27" s="62">
        <f t="shared" si="3"/>
        <v>31.215277777777779</v>
      </c>
      <c r="I27" s="57"/>
      <c r="J27" s="57"/>
      <c r="K27" s="57"/>
      <c r="L27" s="78"/>
      <c r="M27" s="79"/>
      <c r="N27" s="80"/>
      <c r="O27" s="61">
        <v>30</v>
      </c>
      <c r="P27" s="61">
        <f t="shared" si="1"/>
        <v>2592</v>
      </c>
      <c r="Q27" s="61">
        <f t="shared" si="4"/>
        <v>2697</v>
      </c>
      <c r="R27" s="140"/>
      <c r="S27" s="141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44699</v>
      </c>
      <c r="E28" s="72">
        <v>0.33333333333333331</v>
      </c>
      <c r="F28" s="61">
        <f>'Día 18'!C16</f>
        <v>1488288</v>
      </c>
      <c r="G28" s="61">
        <f t="shared" si="2"/>
        <v>2667</v>
      </c>
      <c r="H28" s="62">
        <f t="shared" si="3"/>
        <v>30.868055555555554</v>
      </c>
      <c r="I28" s="57"/>
      <c r="J28" s="57"/>
      <c r="K28" s="57"/>
      <c r="L28" s="78"/>
      <c r="M28" s="79"/>
      <c r="N28" s="80"/>
      <c r="O28" s="61">
        <v>30</v>
      </c>
      <c r="P28" s="61">
        <f t="shared" si="1"/>
        <v>2592</v>
      </c>
      <c r="Q28" s="61">
        <f t="shared" si="4"/>
        <v>2667</v>
      </c>
      <c r="R28" s="140"/>
      <c r="S28" s="141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44700</v>
      </c>
      <c r="E29" s="72">
        <v>0.33333333333333331</v>
      </c>
      <c r="F29" s="61">
        <f>'Día 19'!C16</f>
        <v>1490914</v>
      </c>
      <c r="G29" s="61">
        <f t="shared" si="2"/>
        <v>2626</v>
      </c>
      <c r="H29" s="62">
        <f t="shared" si="3"/>
        <v>30.393518518518519</v>
      </c>
      <c r="I29" s="57"/>
      <c r="J29" s="57"/>
      <c r="K29" s="144" t="s">
        <v>35</v>
      </c>
      <c r="L29" s="145"/>
      <c r="M29" s="146"/>
      <c r="N29" s="80"/>
      <c r="O29" s="61">
        <v>30</v>
      </c>
      <c r="P29" s="61">
        <f t="shared" si="1"/>
        <v>2592</v>
      </c>
      <c r="Q29" s="61">
        <f t="shared" si="4"/>
        <v>2626</v>
      </c>
      <c r="R29" s="140"/>
      <c r="S29" s="141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44701</v>
      </c>
      <c r="E30" s="72">
        <v>0.33333333333333331</v>
      </c>
      <c r="F30" s="61">
        <f>'Día 20'!C16</f>
        <v>1493497</v>
      </c>
      <c r="G30" s="61">
        <f t="shared" si="2"/>
        <v>2583</v>
      </c>
      <c r="H30" s="62">
        <f t="shared" si="3"/>
        <v>29.895833333333332</v>
      </c>
      <c r="I30" s="57"/>
      <c r="J30" s="101"/>
      <c r="K30" s="73"/>
      <c r="L30" s="81">
        <f>SUM(G33:G39)</f>
        <v>17298</v>
      </c>
      <c r="M30" s="83" t="s">
        <v>17</v>
      </c>
      <c r="N30" s="80"/>
      <c r="O30" s="61">
        <v>30</v>
      </c>
      <c r="P30" s="61">
        <f t="shared" si="1"/>
        <v>2592</v>
      </c>
      <c r="Q30" s="61">
        <f t="shared" si="4"/>
        <v>2583</v>
      </c>
      <c r="R30" s="140"/>
      <c r="S30" s="141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44702</v>
      </c>
      <c r="E31" s="72">
        <v>0.33333333333333331</v>
      </c>
      <c r="F31" s="61">
        <f>'Día 21'!C16</f>
        <v>1496057</v>
      </c>
      <c r="G31" s="61">
        <f t="shared" si="2"/>
        <v>2560</v>
      </c>
      <c r="H31" s="62">
        <f t="shared" si="3"/>
        <v>29.62962962962963</v>
      </c>
      <c r="I31" s="57"/>
      <c r="J31" s="57"/>
      <c r="K31" s="73"/>
      <c r="L31" s="86">
        <f>L30*1000/7/24/60/60</f>
        <v>28.601190476190478</v>
      </c>
      <c r="M31" s="86" t="s">
        <v>11</v>
      </c>
      <c r="N31" s="80"/>
      <c r="O31" s="61">
        <v>30</v>
      </c>
      <c r="P31" s="61">
        <f t="shared" si="1"/>
        <v>2592</v>
      </c>
      <c r="Q31" s="61">
        <f t="shared" si="4"/>
        <v>2560</v>
      </c>
      <c r="R31" s="140"/>
      <c r="S31" s="141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44703</v>
      </c>
      <c r="E32" s="72">
        <v>0.33333333333333331</v>
      </c>
      <c r="F32" s="61">
        <f>'Día 22'!C16</f>
        <v>1498665</v>
      </c>
      <c r="G32" s="61">
        <f t="shared" si="2"/>
        <v>2608</v>
      </c>
      <c r="H32" s="62">
        <f t="shared" si="3"/>
        <v>30.185185185185183</v>
      </c>
      <c r="I32" s="57"/>
      <c r="J32" s="57"/>
      <c r="K32" s="75"/>
      <c r="L32" s="84"/>
      <c r="M32" s="85"/>
      <c r="N32" s="80"/>
      <c r="O32" s="61">
        <v>30</v>
      </c>
      <c r="P32" s="61">
        <f t="shared" si="1"/>
        <v>2592</v>
      </c>
      <c r="Q32" s="61">
        <f t="shared" si="4"/>
        <v>2608</v>
      </c>
      <c r="R32" s="140"/>
      <c r="S32" s="141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44704</v>
      </c>
      <c r="E33" s="72">
        <v>0.33333333333333331</v>
      </c>
      <c r="F33" s="61">
        <f>'Día 23'!C16</f>
        <v>1501211</v>
      </c>
      <c r="G33" s="61">
        <f t="shared" si="2"/>
        <v>2546</v>
      </c>
      <c r="H33" s="62">
        <f t="shared" si="3"/>
        <v>29.467592592592592</v>
      </c>
      <c r="I33" s="57"/>
      <c r="J33" s="57"/>
      <c r="K33" s="57"/>
      <c r="L33" s="78"/>
      <c r="M33" s="79"/>
      <c r="N33" s="80"/>
      <c r="O33" s="61">
        <v>30</v>
      </c>
      <c r="P33" s="61">
        <f t="shared" si="1"/>
        <v>2592</v>
      </c>
      <c r="Q33" s="61">
        <f t="shared" si="4"/>
        <v>2546</v>
      </c>
      <c r="R33" s="140"/>
      <c r="S33" s="141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44705</v>
      </c>
      <c r="E34" s="72">
        <v>0.33333333333333331</v>
      </c>
      <c r="F34" s="61">
        <f>'Día 24'!C16</f>
        <v>1503733</v>
      </c>
      <c r="G34" s="61">
        <f t="shared" si="2"/>
        <v>2522</v>
      </c>
      <c r="H34" s="62">
        <f t="shared" si="3"/>
        <v>29.189814814814817</v>
      </c>
      <c r="I34" s="57"/>
      <c r="J34" s="57"/>
      <c r="K34" s="57"/>
      <c r="L34" s="78"/>
      <c r="M34" s="79"/>
      <c r="N34" s="80"/>
      <c r="O34" s="61">
        <v>30</v>
      </c>
      <c r="P34" s="61">
        <f t="shared" si="1"/>
        <v>2592</v>
      </c>
      <c r="Q34" s="61">
        <f t="shared" si="4"/>
        <v>2522</v>
      </c>
      <c r="R34" s="140"/>
      <c r="S34" s="141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44706</v>
      </c>
      <c r="E35" s="72">
        <v>0.33333333333333331</v>
      </c>
      <c r="F35" s="61">
        <f>'Día 25'!C16</f>
        <v>1506208</v>
      </c>
      <c r="G35" s="61">
        <f t="shared" si="2"/>
        <v>2475</v>
      </c>
      <c r="H35" s="62">
        <f t="shared" si="3"/>
        <v>28.645833333333332</v>
      </c>
      <c r="I35" s="57"/>
      <c r="J35" s="57"/>
      <c r="K35" s="144" t="s">
        <v>36</v>
      </c>
      <c r="L35" s="145"/>
      <c r="M35" s="146"/>
      <c r="N35" s="80"/>
      <c r="O35" s="61">
        <v>30</v>
      </c>
      <c r="P35" s="61">
        <f t="shared" si="1"/>
        <v>2592</v>
      </c>
      <c r="Q35" s="61">
        <f t="shared" si="4"/>
        <v>2475</v>
      </c>
      <c r="R35" s="140"/>
      <c r="S35" s="141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44707</v>
      </c>
      <c r="E36" s="72">
        <v>0.33333333333333331</v>
      </c>
      <c r="F36" s="61">
        <f>'Día 26'!C16</f>
        <v>1508389</v>
      </c>
      <c r="G36" s="61">
        <f t="shared" si="2"/>
        <v>2181</v>
      </c>
      <c r="H36" s="62">
        <f t="shared" si="3"/>
        <v>25.243055555555554</v>
      </c>
      <c r="I36" s="57"/>
      <c r="J36" s="101"/>
      <c r="K36" s="73"/>
      <c r="L36" s="81">
        <f>SUM(G40:G41)</f>
        <v>4989</v>
      </c>
      <c r="M36" s="83" t="s">
        <v>17</v>
      </c>
      <c r="N36" s="80"/>
      <c r="O36" s="61">
        <v>30</v>
      </c>
      <c r="P36" s="61">
        <f t="shared" si="1"/>
        <v>2592</v>
      </c>
      <c r="Q36" s="61">
        <f t="shared" si="4"/>
        <v>2181</v>
      </c>
      <c r="R36" s="140"/>
      <c r="S36" s="141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44708</v>
      </c>
      <c r="E37" s="72">
        <v>0.33333333333333331</v>
      </c>
      <c r="F37" s="61">
        <f>'Día 27'!C16</f>
        <v>1510815</v>
      </c>
      <c r="G37" s="61">
        <f t="shared" si="2"/>
        <v>2426</v>
      </c>
      <c r="H37" s="62">
        <f t="shared" si="3"/>
        <v>28.078703703703702</v>
      </c>
      <c r="I37" s="57"/>
      <c r="J37" s="57"/>
      <c r="K37" s="73"/>
      <c r="L37" s="86">
        <f>L36*1000/2/24/60/60</f>
        <v>28.871527777777779</v>
      </c>
      <c r="M37" s="86" t="s">
        <v>11</v>
      </c>
      <c r="N37" s="80"/>
      <c r="O37" s="61">
        <v>30</v>
      </c>
      <c r="P37" s="61">
        <f t="shared" si="1"/>
        <v>2592</v>
      </c>
      <c r="Q37" s="61">
        <f t="shared" si="4"/>
        <v>2426</v>
      </c>
      <c r="R37" s="140"/>
      <c r="S37" s="141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44709</v>
      </c>
      <c r="E38" s="72">
        <v>0.33333333333333331</v>
      </c>
      <c r="F38" s="61">
        <f>'Día 28'!C16</f>
        <v>1513323</v>
      </c>
      <c r="G38" s="61">
        <f t="shared" si="2"/>
        <v>2508</v>
      </c>
      <c r="H38" s="62">
        <f t="shared" si="3"/>
        <v>29.027777777777779</v>
      </c>
      <c r="I38" s="57"/>
      <c r="J38" s="57"/>
      <c r="K38" s="75"/>
      <c r="L38" s="84"/>
      <c r="M38" s="85"/>
      <c r="N38" s="80"/>
      <c r="O38" s="61">
        <v>30</v>
      </c>
      <c r="P38" s="61">
        <f t="shared" si="1"/>
        <v>2592</v>
      </c>
      <c r="Q38" s="61">
        <f t="shared" si="4"/>
        <v>2508</v>
      </c>
      <c r="R38" s="140"/>
      <c r="S38" s="141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44710</v>
      </c>
      <c r="E39" s="72">
        <v>0.33333333333333331</v>
      </c>
      <c r="F39" s="61">
        <f>'Día 29'!C16</f>
        <v>1515963</v>
      </c>
      <c r="G39" s="61">
        <f t="shared" ref="G39:G40" si="5">F39-F38</f>
        <v>2640</v>
      </c>
      <c r="H39" s="62">
        <f t="shared" ref="H39:H40" si="6">G39*1000/24/60/60</f>
        <v>30.555555555555554</v>
      </c>
      <c r="I39" s="57"/>
      <c r="J39" s="57"/>
      <c r="K39" s="76"/>
      <c r="L39" s="78"/>
      <c r="M39" s="79"/>
      <c r="N39" s="80"/>
      <c r="O39" s="61">
        <v>30</v>
      </c>
      <c r="P39" s="61">
        <f t="shared" si="1"/>
        <v>2592</v>
      </c>
      <c r="Q39" s="61">
        <f t="shared" si="4"/>
        <v>2640</v>
      </c>
      <c r="R39" s="140"/>
      <c r="S39" s="141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44711</v>
      </c>
      <c r="E40" s="72">
        <v>0.33333333333333331</v>
      </c>
      <c r="F40" s="61">
        <f>'Día 30'!C16</f>
        <v>1518437</v>
      </c>
      <c r="G40" s="61">
        <f t="shared" si="5"/>
        <v>2474</v>
      </c>
      <c r="H40" s="62">
        <f t="shared" si="6"/>
        <v>28.634259259259256</v>
      </c>
      <c r="I40" s="57"/>
      <c r="J40" s="57"/>
      <c r="K40" s="76"/>
      <c r="L40" s="78"/>
      <c r="M40" s="79"/>
      <c r="N40" s="80"/>
      <c r="O40" s="61">
        <v>30</v>
      </c>
      <c r="P40" s="61">
        <f t="shared" si="1"/>
        <v>2592</v>
      </c>
      <c r="Q40" s="61">
        <f t="shared" si="4"/>
        <v>2474</v>
      </c>
      <c r="R40" s="140"/>
      <c r="S40" s="141"/>
      <c r="T40" s="57"/>
      <c r="U40" s="57"/>
      <c r="V40" s="57"/>
      <c r="W40" s="57"/>
    </row>
    <row r="41" spans="1:23" x14ac:dyDescent="0.35">
      <c r="A41" s="57"/>
      <c r="B41" s="57"/>
      <c r="C41" s="59">
        <v>31</v>
      </c>
      <c r="D41" s="60">
        <v>44712</v>
      </c>
      <c r="E41" s="72">
        <v>0.33333333333333331</v>
      </c>
      <c r="F41" s="61">
        <f>'Día 31'!C16</f>
        <v>1520952</v>
      </c>
      <c r="G41" s="61">
        <f>F41-F40</f>
        <v>2515</v>
      </c>
      <c r="H41" s="62">
        <f t="shared" ref="H41" si="7">G41*1000/24/60/60</f>
        <v>29.108796296296298</v>
      </c>
      <c r="I41" s="57"/>
      <c r="J41" s="57"/>
      <c r="K41" s="76"/>
      <c r="L41" s="133"/>
      <c r="M41" s="79"/>
      <c r="N41" s="80"/>
      <c r="O41" s="61">
        <v>30</v>
      </c>
      <c r="P41" s="61">
        <f t="shared" si="1"/>
        <v>2592</v>
      </c>
      <c r="Q41" s="61">
        <f t="shared" si="4"/>
        <v>2515</v>
      </c>
      <c r="R41" s="140"/>
      <c r="S41" s="141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37">
        <f>(AVERAGE(G11:G41)-2592)/2592</f>
        <v>2.1057347670250869E-2</v>
      </c>
      <c r="H42" s="137">
        <f>(AVERAGE(H11:H41)-30)/30</f>
        <v>2.1057347670251046E-2</v>
      </c>
      <c r="I42" s="57"/>
      <c r="J42" s="57"/>
      <c r="K42" s="57"/>
      <c r="L42" s="76"/>
      <c r="M42" s="76"/>
      <c r="N42" s="76"/>
      <c r="O42" s="76"/>
      <c r="P42" s="76"/>
      <c r="Q42" s="76"/>
      <c r="R42" s="76"/>
      <c r="S42" s="141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57"/>
      <c r="J43" s="57"/>
      <c r="K43" s="57"/>
      <c r="L43" s="76"/>
      <c r="M43" s="76"/>
      <c r="N43" s="142" t="s">
        <v>31</v>
      </c>
      <c r="O43" s="90" t="s">
        <v>39</v>
      </c>
      <c r="P43" s="89">
        <f>SUM(P11:P41)</f>
        <v>80352</v>
      </c>
      <c r="Q43" s="107">
        <f>SUM(Q11:Q41)</f>
        <v>82044</v>
      </c>
      <c r="R43" s="76"/>
      <c r="S43" s="141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(F41-F10)*1000/31/24/60/60</f>
        <v>30.631720430107524</v>
      </c>
      <c r="H44" s="70" t="s">
        <v>15</v>
      </c>
      <c r="I44" s="57"/>
      <c r="J44" s="57"/>
      <c r="K44" s="57"/>
      <c r="L44" s="76"/>
      <c r="M44" s="74"/>
      <c r="N44" s="143"/>
      <c r="O44" s="91" t="s">
        <v>24</v>
      </c>
      <c r="P44" s="185">
        <f>P43*1000/31/24/60/60</f>
        <v>30</v>
      </c>
      <c r="Q44" s="134">
        <f>Q43*1000/31/24/60/60</f>
        <v>30.631720430107524</v>
      </c>
      <c r="R44" s="74" t="s">
        <v>27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38">
        <f>SUM(G11:G41)</f>
        <v>82044</v>
      </c>
      <c r="H45" s="139" t="s">
        <v>37</v>
      </c>
      <c r="I45" s="57"/>
      <c r="J45" s="57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1692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57"/>
      <c r="J47" s="57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84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2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3" zoomScale="85" zoomScaleNormal="85" zoomScalePageLayoutView="70" workbookViewId="0">
      <selection activeCell="D35" sqref="D35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44690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1460156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1461779</v>
      </c>
      <c r="D16" s="51">
        <f>+C16-C8</f>
        <v>1623</v>
      </c>
      <c r="E16" s="135">
        <f>+D16*1000/14/3600</f>
        <v>32.202380952380956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1462383</v>
      </c>
      <c r="D21" s="51">
        <f>+C21-C16</f>
        <v>604</v>
      </c>
      <c r="E21" s="135">
        <f>+D21*1000/5/3600</f>
        <v>33.555555555555557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1462974</v>
      </c>
      <c r="D26" s="51">
        <f>+C26-C21</f>
        <v>591</v>
      </c>
      <c r="E26" s="135">
        <f>+D26*1000/5/3600</f>
        <v>32.833333333333336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3" zoomScale="85" zoomScaleNormal="85" zoomScalePageLayoutView="70" workbookViewId="0">
      <selection activeCell="E19" sqref="E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44691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1462974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1464686</v>
      </c>
      <c r="D16" s="51">
        <f>+C16-C8</f>
        <v>1712</v>
      </c>
      <c r="E16" s="135">
        <f>+D16*1000/14/3600</f>
        <v>33.968253968253968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1465327</v>
      </c>
      <c r="D21" s="51">
        <f>+C21-C16</f>
        <v>641</v>
      </c>
      <c r="E21" s="135">
        <f>+D21*1000/5/3600</f>
        <v>35.611111111111114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1465959</v>
      </c>
      <c r="D26" s="51">
        <f>+C26-C21</f>
        <v>632</v>
      </c>
      <c r="E26" s="135">
        <f>+D26*1000/5/3600</f>
        <v>35.111111111111114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3" zoomScale="85" zoomScaleNormal="85" zoomScalePageLayoutView="70" workbookViewId="0">
      <selection activeCell="C19" sqref="C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44692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1465959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1467804</v>
      </c>
      <c r="D16" s="51">
        <f>+C16-C8</f>
        <v>1845</v>
      </c>
      <c r="E16" s="51">
        <f>+D16*1000/14/3600</f>
        <v>36.607142857142861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1468468</v>
      </c>
      <c r="D21" s="51">
        <f>+C21-C16</f>
        <v>664</v>
      </c>
      <c r="E21" s="135">
        <f>+D21*1000/5/3600</f>
        <v>36.888888888888886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1469098</v>
      </c>
      <c r="D26" s="51">
        <f>+C26-C21</f>
        <v>630</v>
      </c>
      <c r="E26" s="135">
        <f>+D26*1000/5/3600</f>
        <v>35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44693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1469098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1470888</v>
      </c>
      <c r="D16" s="51">
        <f>+C16-C8</f>
        <v>1790</v>
      </c>
      <c r="E16" s="51">
        <f>+D16*1000/14/3600</f>
        <v>35.515873015873012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1471533</v>
      </c>
      <c r="D21" s="51">
        <f>+C21-C16</f>
        <v>645</v>
      </c>
      <c r="E21" s="51">
        <f>+D21*1000/5/3600</f>
        <v>35.833333333333336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1472156</v>
      </c>
      <c r="D26" s="51">
        <f>+C26-C21</f>
        <v>623</v>
      </c>
      <c r="E26" s="51">
        <f>+D26*1000/5/3600</f>
        <v>34.611111111111114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D28" sqref="D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44694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1472156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1473956</v>
      </c>
      <c r="D16" s="51">
        <f>+C16-C8</f>
        <v>1800</v>
      </c>
      <c r="E16" s="51">
        <f>+D16*1000/14/3600</f>
        <v>35.714285714285715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1474599</v>
      </c>
      <c r="D21" s="51">
        <f>+C21-C16</f>
        <v>643</v>
      </c>
      <c r="E21" s="51">
        <f>+D21*1000/5/3600</f>
        <v>35.722222222222221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1475218</v>
      </c>
      <c r="D26" s="51">
        <f>+C26-C21</f>
        <v>619</v>
      </c>
      <c r="E26" s="51">
        <f>+D26*1000/5/3600</f>
        <v>34.388888888888886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D22" sqref="D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44695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1475218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1476979</v>
      </c>
      <c r="D16" s="51">
        <f>+C16-C8</f>
        <v>1761</v>
      </c>
      <c r="E16" s="51">
        <f>+D16*1000/14/3600</f>
        <v>34.94047619047619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1477611</v>
      </c>
      <c r="D21" s="51">
        <f>+C21-C16</f>
        <v>632</v>
      </c>
      <c r="E21" s="51">
        <f>+D21*1000/5/3600</f>
        <v>35.111111111111114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1478210</v>
      </c>
      <c r="D26" s="51">
        <f>+C26-C21</f>
        <v>599</v>
      </c>
      <c r="E26" s="51">
        <f>+D26*1000/5/3600</f>
        <v>33.277777777777779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4" zoomScale="85" zoomScaleNormal="85" zoomScalePageLayoutView="70" workbookViewId="0">
      <selection activeCell="C17" sqref="C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44696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1478210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1479953</v>
      </c>
      <c r="D16" s="51">
        <f>+C16-C8</f>
        <v>1743</v>
      </c>
      <c r="E16" s="51">
        <f>+D16*1000/14/3600</f>
        <v>34.583333333333336</v>
      </c>
      <c r="F16" s="52" t="s">
        <v>0</v>
      </c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1480609</v>
      </c>
      <c r="D21" s="51">
        <f>+C21-C16</f>
        <v>656</v>
      </c>
      <c r="E21" s="51">
        <f>+D21*1000/5/3600</f>
        <v>36.444444444444443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1481177</v>
      </c>
      <c r="D26" s="51">
        <f>+C26-C21</f>
        <v>568</v>
      </c>
      <c r="E26" s="51">
        <f>+D26*1000/5/3600</f>
        <v>31.555555555555557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44697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1481177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1482924</v>
      </c>
      <c r="D16" s="51">
        <f>+C16-C8</f>
        <v>1747</v>
      </c>
      <c r="E16" s="51">
        <f>+D16*1000/14/3600</f>
        <v>34.662698412698411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8">
        <v>1483516</v>
      </c>
      <c r="D21" s="51">
        <f>+C21-C16</f>
        <v>592</v>
      </c>
      <c r="E21" s="51">
        <f>+D21*1000/5/3600</f>
        <v>32.888888888888886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1484019</v>
      </c>
      <c r="D26" s="51">
        <f>+C26-C21</f>
        <v>503</v>
      </c>
      <c r="E26" s="51">
        <f>+D26*1000/5/3600</f>
        <v>27.944444444444443</v>
      </c>
      <c r="F26" s="52" t="s">
        <v>0</v>
      </c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44698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1484019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0">
        <v>1485621</v>
      </c>
      <c r="D16" s="51">
        <f>+C16-C8</f>
        <v>1602</v>
      </c>
      <c r="E16" s="51">
        <f>+D16*1000/14/3600</f>
        <v>31.785714285714288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1486180</v>
      </c>
      <c r="D21" s="51">
        <f>+C21-C16</f>
        <v>559</v>
      </c>
      <c r="E21" s="51">
        <f>+D21*1000/5/3600</f>
        <v>31.055555555555557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1486734</v>
      </c>
      <c r="D26" s="51">
        <f>+C26-C21</f>
        <v>554</v>
      </c>
      <c r="E26" s="51">
        <f>+D26*1000/5/3600</f>
        <v>30.777777777777779</v>
      </c>
      <c r="F26" s="56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44699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1486734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1488288</v>
      </c>
      <c r="D16" s="51">
        <f>+C16-C8</f>
        <v>1554</v>
      </c>
      <c r="E16" s="51">
        <f>+D16*1000/14/3600</f>
        <v>30.833333333333332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1">
        <v>1488840</v>
      </c>
      <c r="D21" s="51">
        <f>+C21-C16</f>
        <v>552</v>
      </c>
      <c r="E21" s="51">
        <f>+D21*1000/5/3600</f>
        <v>30.666666666666668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2">
        <v>1489380</v>
      </c>
      <c r="D26" s="51">
        <f>+C26-C21</f>
        <v>540</v>
      </c>
      <c r="E26" s="51">
        <f>+D26*1000/5/3600</f>
        <v>30</v>
      </c>
      <c r="F26" s="52" t="s">
        <v>0</v>
      </c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6" zoomScale="85" zoomScaleNormal="85" zoomScalePageLayoutView="70" workbookViewId="0">
      <selection activeCell="C34" sqref="C3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44682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1439952</v>
      </c>
      <c r="D8" s="32"/>
      <c r="E8" s="32"/>
      <c r="F8" s="10"/>
      <c r="G8" s="172"/>
      <c r="H8" s="173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55" t="s">
        <v>0</v>
      </c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1441443</v>
      </c>
      <c r="D16" s="51">
        <f>+C16-C8</f>
        <v>1491</v>
      </c>
      <c r="E16" s="135">
        <f>+D16*1000/14/3600</f>
        <v>29.583333333333332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55" t="s">
        <v>0</v>
      </c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1441995</v>
      </c>
      <c r="D21" s="51">
        <f>+C21-C16</f>
        <v>552</v>
      </c>
      <c r="E21" s="135">
        <f>+D21*1000/5/3600</f>
        <v>30.666666666666668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55" t="s">
        <v>0</v>
      </c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1442508</v>
      </c>
      <c r="D26" s="51">
        <f>+C26-C21</f>
        <v>513</v>
      </c>
      <c r="E26" s="135">
        <f>+D26*1000/5/3600</f>
        <v>28.5</v>
      </c>
      <c r="F26" s="52" t="s">
        <v>0</v>
      </c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3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44700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1489380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3">
        <v>1490914</v>
      </c>
      <c r="D16" s="51">
        <f>+C16-C8</f>
        <v>1534</v>
      </c>
      <c r="E16" s="51">
        <f>+D16*1000/14/3600</f>
        <v>30.436507936507933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4">
        <v>1491449</v>
      </c>
      <c r="D21" s="51">
        <f>+C21-C16</f>
        <v>535</v>
      </c>
      <c r="E21" s="51">
        <f>+D21*1000/5/3600</f>
        <v>29.722222222222221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1491999</v>
      </c>
      <c r="D26" s="51">
        <f>+C26-C21</f>
        <v>550</v>
      </c>
      <c r="E26" s="51">
        <f>+D26*1000/5/3600</f>
        <v>30.555555555555557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1" zoomScale="85" zoomScaleNormal="85" zoomScalePageLayoutView="70" workbookViewId="0">
      <selection activeCell="E24" sqref="E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44701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1491999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1493497</v>
      </c>
      <c r="D16" s="51">
        <f>+C16-C8</f>
        <v>1498</v>
      </c>
      <c r="E16" s="51">
        <f>+D16*1000/14/3600</f>
        <v>29.722222222222221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1494101</v>
      </c>
      <c r="D21" s="51">
        <f>+C21-C16</f>
        <v>604</v>
      </c>
      <c r="E21" s="51">
        <f>+D21*1000/5/3600</f>
        <v>33.555555555555557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1494561</v>
      </c>
      <c r="D26" s="51">
        <f>+C26-C21</f>
        <v>460</v>
      </c>
      <c r="E26" s="51">
        <f>+D26*1000/5/3600</f>
        <v>25.555555555555557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C20" sqref="C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44702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1494561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1496057</v>
      </c>
      <c r="D16" s="51">
        <f>+C16-C8</f>
        <v>1496</v>
      </c>
      <c r="E16" s="51">
        <f>+D16*1000/14/3600</f>
        <v>29.682539682539684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1496608</v>
      </c>
      <c r="D21" s="51">
        <f>+C21-C16</f>
        <v>551</v>
      </c>
      <c r="E21" s="51">
        <f>+D21*1000/5/3600</f>
        <v>30.611111111111111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1497125</v>
      </c>
      <c r="D26" s="51">
        <f>+C26-C21</f>
        <v>517</v>
      </c>
      <c r="E26" s="51">
        <f>+D26*1000/5/3600</f>
        <v>28.722222222222221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D23" sqref="D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44703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1497125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1498665</v>
      </c>
      <c r="D16" s="51">
        <f>+C16-C8</f>
        <v>1540</v>
      </c>
      <c r="E16" s="51">
        <f>+D16*1000/14/3600</f>
        <v>30.555555555555557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1499215</v>
      </c>
      <c r="D21" s="51">
        <f>+C21-C16</f>
        <v>550</v>
      </c>
      <c r="E21" s="51">
        <f>+D21*1000/5/3600</f>
        <v>30.555555555555557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1499685</v>
      </c>
      <c r="D26" s="51">
        <f>+C26-C21</f>
        <v>470</v>
      </c>
      <c r="E26" s="51">
        <f>+D26*1000/5/3600</f>
        <v>26.111111111111111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44704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1499685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1501211</v>
      </c>
      <c r="D16" s="51">
        <f>+C16-C8</f>
        <v>1526</v>
      </c>
      <c r="E16" s="51">
        <f>+D16*1000/14/3600</f>
        <v>30.277777777777779</v>
      </c>
      <c r="F16" s="56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1501754</v>
      </c>
      <c r="D21" s="51">
        <f>+C21-C16</f>
        <v>543</v>
      </c>
      <c r="E21" s="51">
        <f>+D21*1000/5/3600</f>
        <v>30.166666666666668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1502267</v>
      </c>
      <c r="D26" s="51">
        <f>+C26-C21</f>
        <v>513</v>
      </c>
      <c r="E26" s="51">
        <f>+D26*1000/5/3600</f>
        <v>28.5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44705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1502267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1503733</v>
      </c>
      <c r="D16" s="51">
        <f>+C16-C8</f>
        <v>1466</v>
      </c>
      <c r="E16" s="51">
        <f>+D16*1000/14/3600</f>
        <v>29.087301587301585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7">
        <v>1504256</v>
      </c>
      <c r="D21" s="51">
        <f>+C21-C16</f>
        <v>523</v>
      </c>
      <c r="E21" s="51">
        <f>+D21*1000/5/3600</f>
        <v>29.055555555555557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8">
        <v>1504752</v>
      </c>
      <c r="D26" s="51">
        <f>+C26-C21</f>
        <v>496</v>
      </c>
      <c r="E26" s="51">
        <f>+D26*1000/5/3600</f>
        <v>27.555555555555557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44706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1504752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9">
        <v>1506208</v>
      </c>
      <c r="D16" s="51">
        <f>+C16-C8</f>
        <v>1456</v>
      </c>
      <c r="E16" s="51">
        <f>+D16*1000/14/3600</f>
        <v>28.888888888888889</v>
      </c>
      <c r="F16" s="52"/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0">
        <v>1506711</v>
      </c>
      <c r="D21" s="51">
        <f>+C21-C16</f>
        <v>503</v>
      </c>
      <c r="E21" s="51">
        <f>+D21*1000/5/3600</f>
        <v>27.944444444444443</v>
      </c>
      <c r="F21" s="52"/>
      <c r="G21" s="168" t="s">
        <v>0</v>
      </c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1">
        <v>1507198</v>
      </c>
      <c r="D26" s="51">
        <f>+C26-C21</f>
        <v>487</v>
      </c>
      <c r="E26" s="51">
        <f>+D26*1000/5/3600</f>
        <v>27.055555555555557</v>
      </c>
      <c r="F26" s="52"/>
      <c r="G26" s="168" t="s">
        <v>0</v>
      </c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5" zoomScale="85" zoomScaleNormal="85" zoomScalePageLayoutView="70" workbookViewId="0">
      <selection activeCell="D22" sqref="D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44707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1507198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2">
        <v>1508389</v>
      </c>
      <c r="D16" s="51">
        <f>+C16-C8</f>
        <v>1191</v>
      </c>
      <c r="E16" s="51">
        <f>+D16*1000/14/3600</f>
        <v>23.63095238095238</v>
      </c>
      <c r="F16" s="56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3">
        <v>1508833</v>
      </c>
      <c r="D21" s="51">
        <f>+C21-C16</f>
        <v>444</v>
      </c>
      <c r="E21" s="51">
        <f>+D21*1000/5/3600</f>
        <v>24.666666666666668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4">
        <v>1509364</v>
      </c>
      <c r="D26" s="51">
        <f>+C26-C21</f>
        <v>531</v>
      </c>
      <c r="E26" s="51">
        <f>+D26*1000/5/3600</f>
        <v>29.5</v>
      </c>
      <c r="F26" s="56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3" zoomScale="85" zoomScaleNormal="85" zoomScalePageLayoutView="70" workbookViewId="0">
      <selection activeCell="D19" sqref="D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44708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1509364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5">
        <v>1510815</v>
      </c>
      <c r="D16" s="51">
        <f>+C16-C8</f>
        <v>1451</v>
      </c>
      <c r="E16" s="51">
        <f>+D16*1000/14/3600</f>
        <v>28.789682539682541</v>
      </c>
      <c r="F16" s="56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6">
        <v>1511326</v>
      </c>
      <c r="D21" s="51">
        <f>+C21-C16</f>
        <v>511</v>
      </c>
      <c r="E21" s="51">
        <f>+D21*1000/5/3600</f>
        <v>28.388888888888889</v>
      </c>
      <c r="F21" s="56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7">
        <v>1511852</v>
      </c>
      <c r="D26" s="51">
        <f>+C26-C21</f>
        <v>526</v>
      </c>
      <c r="E26" s="51">
        <f>+D26*1000/5/3600</f>
        <v>29.222222222222221</v>
      </c>
      <c r="F26" s="56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3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44709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1511852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8">
        <v>1513323</v>
      </c>
      <c r="D16" s="51">
        <f>+C16-C8</f>
        <v>1471</v>
      </c>
      <c r="E16" s="51">
        <f>+D16*1000/14/3600</f>
        <v>29.186507936507933</v>
      </c>
      <c r="F16" s="56" t="s">
        <v>0</v>
      </c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1513856</v>
      </c>
      <c r="D21" s="51">
        <f>+C21-C16</f>
        <v>533</v>
      </c>
      <c r="E21" s="51">
        <f>+D21*1000/5/3600</f>
        <v>29.611111111111111</v>
      </c>
      <c r="F21" s="56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2"/>
      <c r="H24" s="18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1514406</v>
      </c>
      <c r="D26" s="51">
        <f>+C26-C21</f>
        <v>550</v>
      </c>
      <c r="E26" s="51">
        <f>+D26*1000/5/3600</f>
        <v>30.555555555555557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44683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1442508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 t="s">
        <v>0</v>
      </c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1443980</v>
      </c>
      <c r="D16" s="51">
        <f>+C16-C8</f>
        <v>1472</v>
      </c>
      <c r="E16" s="135">
        <f>+D16*1000/14/3600</f>
        <v>29.206349206349206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78"/>
      <c r="H20" s="179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1444510</v>
      </c>
      <c r="D21" s="51">
        <f>+C21-C16</f>
        <v>530</v>
      </c>
      <c r="E21" s="136">
        <f>+D21*1000/5/3600</f>
        <v>29.444444444444443</v>
      </c>
      <c r="F21" s="52"/>
      <c r="G21" s="180"/>
      <c r="H21" s="18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72"/>
      <c r="H22" s="173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1445030</v>
      </c>
      <c r="D26" s="51">
        <f>+C26-C21</f>
        <v>520</v>
      </c>
      <c r="E26" s="135">
        <f>+D26*1000/5/3600</f>
        <v>28.888888888888889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E23" sqref="E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44710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1514406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0">
        <v>1515963</v>
      </c>
      <c r="D16" s="51">
        <f>+C16-C8</f>
        <v>1557</v>
      </c>
      <c r="E16" s="51">
        <f>+D16*1000/14/3600</f>
        <v>30.892857142857142</v>
      </c>
      <c r="F16" s="56" t="s">
        <v>0</v>
      </c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9">
        <v>1516488</v>
      </c>
      <c r="D21" s="51">
        <f>+C21-C16</f>
        <v>525</v>
      </c>
      <c r="E21" s="51">
        <f>+D21*1000/5/3600</f>
        <v>29.166666666666668</v>
      </c>
      <c r="F21" s="56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2"/>
      <c r="H24" s="18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31">
        <v>1517001</v>
      </c>
      <c r="D26" s="51">
        <f>+C26-C21</f>
        <v>513</v>
      </c>
      <c r="E26" s="51">
        <f>+D26*1000/5/3600</f>
        <v>28.5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2" zoomScale="85" zoomScaleNormal="85" zoomScalePageLayoutView="70" workbookViewId="0">
      <selection activeCell="D28" sqref="D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44711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29'!C26</f>
        <v>1517001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2">
        <v>1518437</v>
      </c>
      <c r="D16" s="51">
        <f>+C16-C8</f>
        <v>1436</v>
      </c>
      <c r="E16" s="51">
        <f>+D16*1000/14/3600</f>
        <v>28.49206349206349</v>
      </c>
      <c r="F16" s="56" t="s">
        <v>0</v>
      </c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32">
        <v>1518940</v>
      </c>
      <c r="D21" s="51">
        <f>+C21-C16</f>
        <v>503</v>
      </c>
      <c r="E21" s="51">
        <f>+D21*1000/5/3600</f>
        <v>27.944444444444443</v>
      </c>
      <c r="F21" s="56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2"/>
      <c r="H24" s="18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1519438</v>
      </c>
      <c r="D26" s="51">
        <f>+C26-C21</f>
        <v>498</v>
      </c>
      <c r="E26" s="51">
        <f>+D26*1000/5/3600</f>
        <v>27.666666666666668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E29" sqref="E2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44712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30'!C26</f>
        <v>1519438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2">
        <v>1520952</v>
      </c>
      <c r="D16" s="51">
        <f>+C16-C8</f>
        <v>1514</v>
      </c>
      <c r="E16" s="51">
        <f>+D16*1000/14/3600</f>
        <v>30.039682539682541</v>
      </c>
      <c r="F16" s="56" t="s">
        <v>0</v>
      </c>
      <c r="G16" s="168" t="s">
        <v>0</v>
      </c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32">
        <v>1521496</v>
      </c>
      <c r="D21" s="51">
        <f>+C21-C16</f>
        <v>544</v>
      </c>
      <c r="E21" s="51">
        <f>+D21*1000/5/3600</f>
        <v>30.222222222222221</v>
      </c>
      <c r="F21" s="56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82"/>
      <c r="H24" s="18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1522032</v>
      </c>
      <c r="D26" s="51">
        <f>+C26-C21</f>
        <v>536</v>
      </c>
      <c r="E26" s="51">
        <f>+D26*1000/5/3600</f>
        <v>29.777777777777779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2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44684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1445030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1446530</v>
      </c>
      <c r="D16" s="51">
        <f>+C16-C8</f>
        <v>1500</v>
      </c>
      <c r="E16" s="135">
        <f>+D16*1000/14/3600</f>
        <v>29.761904761904763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1447054</v>
      </c>
      <c r="D21" s="51">
        <f>+C21-C16</f>
        <v>524</v>
      </c>
      <c r="E21" s="135">
        <f>+D21*1000/5/3600</f>
        <v>29.111111111111111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1447606</v>
      </c>
      <c r="D26" s="51">
        <f>+C26-C21</f>
        <v>552</v>
      </c>
      <c r="E26" s="135">
        <f>+D26*1000/5/3600</f>
        <v>30.666666666666668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6" zoomScale="85" zoomScaleNormal="85" zoomScalePageLayoutView="70" workbookViewId="0">
      <selection activeCell="E14" sqref="E1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44685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1447606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1449041</v>
      </c>
      <c r="D16" s="51">
        <f>+C16-C8</f>
        <v>1435</v>
      </c>
      <c r="E16" s="135">
        <f>+D16*1000/14/3600</f>
        <v>28.472222222222221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1449572</v>
      </c>
      <c r="D21" s="51">
        <f>+C21-C16</f>
        <v>531</v>
      </c>
      <c r="E21" s="135">
        <f>+D21*1000/5/3600</f>
        <v>29.5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1450222</v>
      </c>
      <c r="D26" s="51">
        <f>+C26-C21</f>
        <v>650</v>
      </c>
      <c r="E26" s="135">
        <f>+D26*1000/5/3600</f>
        <v>36.111111111111114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6" zoomScale="85" zoomScaleNormal="85" zoomScalePageLayoutView="70" workbookViewId="0">
      <selection activeCell="D19" sqref="D1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44686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1450222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1451520</v>
      </c>
      <c r="D16" s="51">
        <f>+C16-C8</f>
        <v>1298</v>
      </c>
      <c r="E16" s="135">
        <f>+D16*1000/14/3600</f>
        <v>25.753968253968253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1452038</v>
      </c>
      <c r="D21" s="51">
        <f>+C21-C16</f>
        <v>518</v>
      </c>
      <c r="E21" s="135">
        <f>+D21*1000/5/3600</f>
        <v>28.777777777777779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1452561</v>
      </c>
      <c r="D26" s="51">
        <f>+C26-C21</f>
        <v>523</v>
      </c>
      <c r="E26" s="135">
        <f>+D26*1000/5/3600</f>
        <v>29.055555555555557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4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44687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1452561</v>
      </c>
      <c r="D8" s="32" t="s">
        <v>0</v>
      </c>
      <c r="E8" s="32"/>
      <c r="F8" s="10"/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1453977</v>
      </c>
      <c r="D16" s="51">
        <f>+C16-C8</f>
        <v>1416</v>
      </c>
      <c r="E16" s="135">
        <f>+D16*1000/14/3600</f>
        <v>28.095238095238095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5"/>
      <c r="H20" s="10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1454549</v>
      </c>
      <c r="D21" s="51">
        <f>+C21-C16</f>
        <v>572</v>
      </c>
      <c r="E21" s="135">
        <f>+D21*1000/5/3600</f>
        <v>31.777777777777779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1455114</v>
      </c>
      <c r="D26" s="51">
        <f>+C26-C21</f>
        <v>565</v>
      </c>
      <c r="E26" s="135">
        <f>+D26*1000/5/3600</f>
        <v>31.388888888888889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4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44688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1455114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1456660</v>
      </c>
      <c r="D16" s="51">
        <f>+C16-C8</f>
        <v>1546</v>
      </c>
      <c r="E16" s="135">
        <f>+D16*1000/14/3600</f>
        <v>30.674603174603178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1457211</v>
      </c>
      <c r="D21" s="51">
        <f>+C21-C16</f>
        <v>551</v>
      </c>
      <c r="E21" s="135">
        <f>+D21*1000/5/3600</f>
        <v>30.611111111111111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1457699</v>
      </c>
      <c r="D26" s="51">
        <f>+C26-C21</f>
        <v>488</v>
      </c>
      <c r="E26" s="135">
        <f>+D26*1000/5/3600</f>
        <v>27.111111111111111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3" zoomScale="85" zoomScaleNormal="85" zoomScalePageLayoutView="70" workbookViewId="0">
      <selection activeCell="C19" sqref="C1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74"/>
      <c r="C2" s="175"/>
      <c r="D2" s="159" t="s">
        <v>4</v>
      </c>
      <c r="E2" s="160"/>
      <c r="F2" s="160"/>
      <c r="G2" s="160"/>
      <c r="H2" s="161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76"/>
      <c r="C3" s="177"/>
      <c r="D3" s="162"/>
      <c r="E3" s="163"/>
      <c r="F3" s="163"/>
      <c r="G3" s="163"/>
      <c r="H3" s="164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5" t="s">
        <v>6</v>
      </c>
      <c r="E5" s="166"/>
      <c r="F5" s="166"/>
      <c r="G5" s="166"/>
      <c r="H5" s="167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44689</v>
      </c>
      <c r="C7" s="25" t="s">
        <v>10</v>
      </c>
      <c r="D7" s="26" t="s">
        <v>3</v>
      </c>
      <c r="E7" s="27" t="s">
        <v>11</v>
      </c>
      <c r="F7" s="28" t="s">
        <v>5</v>
      </c>
      <c r="G7" s="170" t="s">
        <v>2</v>
      </c>
      <c r="H7" s="171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1457699</v>
      </c>
      <c r="D8" s="32" t="s">
        <v>0</v>
      </c>
      <c r="E8" s="32"/>
      <c r="F8" s="10" t="s">
        <v>0</v>
      </c>
      <c r="G8" s="172"/>
      <c r="H8" s="173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5"/>
      <c r="H9" s="156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5"/>
      <c r="H10" s="156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5"/>
      <c r="H11" s="156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5"/>
      <c r="H12" s="156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5"/>
      <c r="H13" s="156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5"/>
      <c r="H14" s="156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5"/>
      <c r="H15" s="156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1459029</v>
      </c>
      <c r="D16" s="51">
        <f>+C16-C8</f>
        <v>1330</v>
      </c>
      <c r="E16" s="135">
        <f>+D16*1000/14/3600</f>
        <v>26.388888888888889</v>
      </c>
      <c r="F16" s="52"/>
      <c r="G16" s="168"/>
      <c r="H16" s="169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5"/>
      <c r="H17" s="156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5"/>
      <c r="H18" s="156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5"/>
      <c r="H19" s="156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5"/>
      <c r="H20" s="15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1459577</v>
      </c>
      <c r="D21" s="51">
        <f>+C21-C16</f>
        <v>548</v>
      </c>
      <c r="E21" s="135">
        <f>+D21*1000/5/3600</f>
        <v>30.444444444444443</v>
      </c>
      <c r="F21" s="52"/>
      <c r="G21" s="168"/>
      <c r="H21" s="16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5"/>
      <c r="H22" s="15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5"/>
      <c r="H23" s="156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5"/>
      <c r="H24" s="156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5"/>
      <c r="H25" s="156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1460156</v>
      </c>
      <c r="D26" s="51">
        <f>+C26-C21</f>
        <v>579</v>
      </c>
      <c r="E26" s="135">
        <f>+D26*1000/5/3600</f>
        <v>32.166666666666664</v>
      </c>
      <c r="F26" s="52"/>
      <c r="G26" s="168"/>
      <c r="H26" s="169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5"/>
      <c r="H27" s="156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5"/>
      <c r="H28" s="156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5"/>
      <c r="H29" s="156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5"/>
      <c r="H30" s="156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5"/>
      <c r="H31" s="156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57"/>
      <c r="H32" s="158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FFA1E432-7285-4C7E-B820-15F83321D594}"/>
</file>

<file path=customXml/itemProps2.xml><?xml version="1.0" encoding="utf-8"?>
<ds:datastoreItem xmlns:ds="http://schemas.openxmlformats.org/officeDocument/2006/customXml" ds:itemID="{873A604D-CD66-4608-BBB3-DE4760434AFA}"/>
</file>

<file path=customXml/itemProps3.xml><?xml version="1.0" encoding="utf-8"?>
<ds:datastoreItem xmlns:ds="http://schemas.openxmlformats.org/officeDocument/2006/customXml" ds:itemID="{8D572143-0121-46CE-B758-914399A5A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2022-12-13T20:48:22Z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