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16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1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drawings/drawing9.xml" ContentType="application/vnd.openxmlformats-officedocument.drawing+xml"/>
  <Override PartName="/xl/drawings/drawing3.xml" ContentType="application/vnd.openxmlformats-officedocument.drawing+xml"/>
  <Override PartName="/xl/worksheets/sheet27.xml" ContentType="application/vnd.openxmlformats-officedocument.spreadsheetml.worksheet+xml"/>
  <Override PartName="/xl/worksheets/sheet2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4.xml" ContentType="application/vnd.openxmlformats-officedocument.drawing+xml"/>
  <Override PartName="/xl/worksheets/sheet2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5.xml" ContentType="application/vnd.openxmlformats-officedocument.drawing+xml"/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drawings/drawing13.xml" ContentType="application/vnd.openxmlformats-officedocument.drawing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18.xml" ContentType="application/vnd.openxmlformats-officedocument.spreadsheetml.worksheet+xml"/>
  <Override PartName="/xl/drawings/drawing12.xml" ContentType="application/vnd.openxmlformats-officedocument.drawing+xml"/>
  <Override PartName="/xl/worksheets/sheet17.xml" ContentType="application/vnd.openxmlformats-officedocument.spreadsheetml.worksheet+xml"/>
  <Override PartName="/xl/comments15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21.xml" ContentType="application/vnd.openxmlformats-officedocument.spreadsheetml.comments+xml"/>
  <Override PartName="/xl/comments12.xml" ContentType="application/vnd.openxmlformats-officedocument.spreadsheetml.comments+xml"/>
  <Override PartName="/xl/comments22.xml" ContentType="application/vnd.openxmlformats-officedocument.spreadsheetml.comments+xml"/>
  <Override PartName="/xl/comments11.xml" ContentType="application/vnd.openxmlformats-officedocument.spreadsheetml.comments+xml"/>
  <Override PartName="/xl/comments23.xml" ContentType="application/vnd.openxmlformats-officedocument.spreadsheetml.comments+xml"/>
  <Override PartName="/xl/comments20.xml" ContentType="application/vnd.openxmlformats-officedocument.spreadsheetml.comments+xml"/>
  <Override PartName="/xl/comments13.xml" ContentType="application/vnd.openxmlformats-officedocument.spreadsheetml.comments+xml"/>
  <Override PartName="/xl/comments17.xml" ContentType="application/vnd.openxmlformats-officedocument.spreadsheetml.comments+xml"/>
  <Override PartName="/xl/comments16.xml" ContentType="application/vnd.openxmlformats-officedocument.spreadsheetml.comments+xml"/>
  <Override PartName="/xl/comments14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xl/comments30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29.xml" ContentType="application/vnd.openxmlformats-officedocument.spreadsheetml.comments+xml"/>
  <Override PartName="/xl/comments26.xml" ContentType="application/vnd.openxmlformats-officedocument.spreadsheetml.comments+xml"/>
  <Override PartName="/xl/comments10.xml" ContentType="application/vnd.openxmlformats-officedocument.spreadsheetml.comments+xml"/>
  <Override PartName="/xl/comments27.xml" ContentType="application/vnd.openxmlformats-officedocument.spreadsheetml.comments+xml"/>
  <Override PartName="/xl/comments9.xml" ContentType="application/vnd.openxmlformats-officedocument.spreadsheetml.comments+xml"/>
  <Override PartName="/xl/comments28.xml" ContentType="application/vnd.openxmlformats-officedocument.spreadsheetml.comments+xml"/>
  <Override PartName="/xl/comments5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06 - Noviembre 2021\"/>
    </mc:Choice>
  </mc:AlternateContent>
  <bookViews>
    <workbookView xWindow="0" yWindow="0" windowWidth="20490" windowHeight="7450"/>
  </bookViews>
  <sheets>
    <sheet name="Resumen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35" r:id="rId30"/>
    <sheet name="Día 30" sheetId="36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G43" i="40" l="1"/>
  <c r="G44" i="40"/>
  <c r="G11" i="40"/>
  <c r="F40" i="40" l="1"/>
  <c r="F11" i="40"/>
  <c r="Q11" i="40"/>
  <c r="Q42" i="40" s="1"/>
  <c r="F12" i="40"/>
  <c r="G12" i="40"/>
  <c r="Q12" i="40"/>
  <c r="F13" i="40"/>
  <c r="G13" i="40"/>
  <c r="Q13" i="40"/>
  <c r="F14" i="40"/>
  <c r="G14" i="40"/>
  <c r="Q14" i="40"/>
  <c r="F15" i="40"/>
  <c r="G15" i="40"/>
  <c r="Q15" i="40"/>
  <c r="F16" i="40"/>
  <c r="G16" i="40"/>
  <c r="Q16" i="40"/>
  <c r="F17" i="40"/>
  <c r="G17" i="40"/>
  <c r="Q17" i="40"/>
  <c r="F18" i="40"/>
  <c r="G18" i="40"/>
  <c r="Q18" i="40"/>
  <c r="F19" i="40"/>
  <c r="G19" i="40"/>
  <c r="Q19" i="40"/>
  <c r="F20" i="40"/>
  <c r="G20" i="40"/>
  <c r="Q20" i="40"/>
  <c r="F21" i="40"/>
  <c r="G21" i="40"/>
  <c r="Q21" i="40"/>
  <c r="F22" i="40"/>
  <c r="G22" i="40"/>
  <c r="Q22" i="40"/>
  <c r="F23" i="40"/>
  <c r="G23" i="40"/>
  <c r="Q23" i="40"/>
  <c r="F24" i="40"/>
  <c r="G24" i="40"/>
  <c r="Q24" i="40"/>
  <c r="F25" i="40"/>
  <c r="G25" i="40"/>
  <c r="Q25" i="40"/>
  <c r="F26" i="40"/>
  <c r="G26" i="40"/>
  <c r="Q26" i="40"/>
  <c r="F27" i="40"/>
  <c r="G27" i="40"/>
  <c r="Q27" i="40"/>
  <c r="F28" i="40"/>
  <c r="G28" i="40"/>
  <c r="Q28" i="40"/>
  <c r="F29" i="40"/>
  <c r="G29" i="40"/>
  <c r="Q29" i="40"/>
  <c r="F30" i="40"/>
  <c r="G30" i="40"/>
  <c r="Q30" i="40"/>
  <c r="F31" i="40"/>
  <c r="G31" i="40"/>
  <c r="Q31" i="40"/>
  <c r="F32" i="40"/>
  <c r="G32" i="40"/>
  <c r="Q32" i="40"/>
  <c r="F33" i="40"/>
  <c r="G33" i="40"/>
  <c r="Q33" i="40"/>
  <c r="F34" i="40"/>
  <c r="G34" i="40"/>
  <c r="Q34" i="40"/>
  <c r="F35" i="40"/>
  <c r="G35" i="40"/>
  <c r="Q35" i="40"/>
  <c r="F36" i="40"/>
  <c r="G36" i="40"/>
  <c r="Q36" i="40"/>
  <c r="F37" i="40"/>
  <c r="G37" i="40"/>
  <c r="Q37" i="40"/>
  <c r="F38" i="40"/>
  <c r="G38" i="40"/>
  <c r="Q38" i="40"/>
  <c r="F39" i="40"/>
  <c r="G39" i="40"/>
  <c r="Q39" i="40"/>
  <c r="G40" i="40"/>
  <c r="Q40" i="40"/>
  <c r="P43" i="40"/>
  <c r="L36" i="40"/>
  <c r="L30" i="40"/>
  <c r="L24" i="40"/>
  <c r="L18" i="40"/>
  <c r="P11" i="40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2" i="40"/>
  <c r="B7" i="8"/>
  <c r="B7" i="9"/>
  <c r="B7" i="10"/>
  <c r="B7" i="11"/>
  <c r="B7" i="12"/>
  <c r="B7" i="13"/>
  <c r="B7" i="14"/>
  <c r="B7" i="15"/>
  <c r="B7" i="16"/>
  <c r="B7" i="17"/>
  <c r="B7" i="18"/>
  <c r="B7" i="19"/>
  <c r="B7" i="20"/>
  <c r="B7" i="21"/>
  <c r="B7" i="22"/>
  <c r="B7" i="23"/>
  <c r="B7" i="24"/>
  <c r="B7" i="25"/>
  <c r="B7" i="26"/>
  <c r="B7" i="27"/>
  <c r="B7" i="28"/>
  <c r="B7" i="29"/>
  <c r="B7" i="30"/>
  <c r="B7" i="31"/>
  <c r="B7" i="32"/>
  <c r="B7" i="33"/>
  <c r="B7" i="34"/>
  <c r="B7" i="35"/>
  <c r="B7" i="36"/>
  <c r="C8" i="33"/>
  <c r="C8" i="32"/>
  <c r="D26" i="16"/>
  <c r="D26" i="11"/>
  <c r="D26" i="10"/>
  <c r="D21" i="12"/>
  <c r="E21" i="12"/>
  <c r="D26" i="14"/>
  <c r="D26" i="13"/>
  <c r="D26" i="12"/>
  <c r="D26" i="15"/>
  <c r="D26" i="17"/>
  <c r="D26" i="18"/>
  <c r="D26" i="19"/>
  <c r="D26" i="22"/>
  <c r="L37" i="40"/>
  <c r="H32" i="40"/>
  <c r="L19" i="40"/>
  <c r="H28" i="40"/>
  <c r="H30" i="40"/>
  <c r="H25" i="40"/>
  <c r="H37" i="40"/>
  <c r="H27" i="40"/>
  <c r="H38" i="40"/>
  <c r="H17" i="40"/>
  <c r="H26" i="40"/>
  <c r="H34" i="40"/>
  <c r="H31" i="40"/>
  <c r="H33" i="40"/>
  <c r="H40" i="40"/>
  <c r="H36" i="40"/>
  <c r="H14" i="40"/>
  <c r="H24" i="40"/>
  <c r="H39" i="40"/>
  <c r="H19" i="40"/>
  <c r="H35" i="40"/>
  <c r="H29" i="40"/>
  <c r="L31" i="40"/>
  <c r="H23" i="40"/>
  <c r="L25" i="40"/>
  <c r="H22" i="40"/>
  <c r="H21" i="40"/>
  <c r="H20" i="40"/>
  <c r="H16" i="40"/>
  <c r="H18" i="40"/>
  <c r="H12" i="40"/>
  <c r="H15" i="40"/>
  <c r="H13" i="40"/>
  <c r="H11" i="40"/>
  <c r="H41" i="40" s="1"/>
  <c r="D26" i="21"/>
  <c r="D26" i="20"/>
  <c r="E14" i="36"/>
  <c r="E23" i="33"/>
  <c r="E11" i="29"/>
  <c r="E14" i="26"/>
  <c r="E30" i="19"/>
  <c r="E23" i="17"/>
  <c r="E31" i="10"/>
  <c r="E25" i="9"/>
  <c r="E32" i="8"/>
  <c r="D16" i="7"/>
  <c r="E16" i="7"/>
  <c r="C8" i="36"/>
  <c r="D16" i="36"/>
  <c r="E16" i="36"/>
  <c r="C8" i="35"/>
  <c r="D16" i="35"/>
  <c r="E16" i="35"/>
  <c r="C8" i="34"/>
  <c r="D16" i="34"/>
  <c r="E16" i="34"/>
  <c r="D16" i="33"/>
  <c r="E16" i="33"/>
  <c r="D16" i="32"/>
  <c r="E16" i="32"/>
  <c r="C8" i="31"/>
  <c r="D16" i="31"/>
  <c r="E16" i="31"/>
  <c r="C8" i="30"/>
  <c r="D16" i="30"/>
  <c r="E16" i="30"/>
  <c r="C8" i="29"/>
  <c r="D16" i="29"/>
  <c r="E16" i="29"/>
  <c r="C8" i="28"/>
  <c r="D16" i="28"/>
  <c r="E16" i="28"/>
  <c r="C8" i="27"/>
  <c r="D16" i="27"/>
  <c r="E16" i="27"/>
  <c r="C8" i="26"/>
  <c r="D16" i="26"/>
  <c r="E16" i="26"/>
  <c r="C8" i="25"/>
  <c r="D16" i="25"/>
  <c r="E16" i="25"/>
  <c r="C8" i="24"/>
  <c r="D16" i="24"/>
  <c r="E16" i="24"/>
  <c r="C8" i="23"/>
  <c r="D16" i="23"/>
  <c r="E16" i="23"/>
  <c r="C8" i="22"/>
  <c r="D16" i="22"/>
  <c r="E16" i="22"/>
  <c r="C8" i="21"/>
  <c r="D16" i="21"/>
  <c r="E16" i="21"/>
  <c r="C8" i="20"/>
  <c r="D16" i="20"/>
  <c r="E16" i="20"/>
  <c r="C8" i="19"/>
  <c r="D16" i="19"/>
  <c r="E16" i="19"/>
  <c r="C8" i="18"/>
  <c r="D16" i="18"/>
  <c r="E16" i="18"/>
  <c r="C8" i="17"/>
  <c r="D16" i="17"/>
  <c r="E16" i="17"/>
  <c r="C8" i="16"/>
  <c r="D16" i="16"/>
  <c r="E16" i="16"/>
  <c r="C8" i="15"/>
  <c r="D16" i="15"/>
  <c r="E16" i="15"/>
  <c r="C8" i="14"/>
  <c r="D16" i="14"/>
  <c r="E16" i="14"/>
  <c r="C8" i="13"/>
  <c r="D16" i="13"/>
  <c r="E16" i="13"/>
  <c r="C8" i="12"/>
  <c r="D16" i="12"/>
  <c r="E16" i="12"/>
  <c r="C8" i="11"/>
  <c r="D16" i="11"/>
  <c r="E16" i="11"/>
  <c r="C8" i="10"/>
  <c r="D16" i="10"/>
  <c r="E16" i="10"/>
  <c r="D10" i="14"/>
  <c r="E10" i="14"/>
  <c r="D21" i="7"/>
  <c r="E21" i="7"/>
  <c r="E25" i="7"/>
  <c r="D26" i="9"/>
  <c r="E26" i="9"/>
  <c r="C8" i="9"/>
  <c r="D16" i="9"/>
  <c r="E16" i="9"/>
  <c r="D26" i="8"/>
  <c r="E26" i="8"/>
  <c r="C8" i="8"/>
  <c r="D16" i="8"/>
  <c r="E16" i="8"/>
  <c r="D26" i="7"/>
  <c r="E26" i="7"/>
  <c r="D26" i="23"/>
  <c r="E26" i="23"/>
  <c r="D26" i="36"/>
  <c r="E26" i="36"/>
  <c r="D26" i="35"/>
  <c r="E26" i="35"/>
  <c r="D26" i="34"/>
  <c r="E26" i="34"/>
  <c r="D26" i="33"/>
  <c r="E26" i="33"/>
  <c r="D26" i="32"/>
  <c r="E26" i="32"/>
  <c r="D26" i="31"/>
  <c r="E26" i="31"/>
  <c r="D26" i="30"/>
  <c r="E26" i="30"/>
  <c r="D26" i="29"/>
  <c r="E26" i="29"/>
  <c r="D26" i="28"/>
  <c r="E26" i="28"/>
  <c r="D26" i="27"/>
  <c r="E26" i="27"/>
  <c r="D26" i="26"/>
  <c r="E26" i="26"/>
  <c r="D26" i="25"/>
  <c r="E26" i="25"/>
  <c r="D26" i="24"/>
  <c r="E26" i="24"/>
  <c r="D24" i="7"/>
  <c r="E24" i="7"/>
  <c r="D32" i="36"/>
  <c r="E32" i="36"/>
  <c r="D31" i="36"/>
  <c r="E31" i="36"/>
  <c r="D30" i="36"/>
  <c r="E30" i="36"/>
  <c r="D29" i="36"/>
  <c r="E29" i="36"/>
  <c r="D28" i="36"/>
  <c r="E28" i="36"/>
  <c r="E27" i="36"/>
  <c r="D25" i="36"/>
  <c r="E25" i="36"/>
  <c r="D24" i="36"/>
  <c r="E24" i="36"/>
  <c r="D23" i="36"/>
  <c r="E23" i="36"/>
  <c r="D21" i="36"/>
  <c r="E21" i="36"/>
  <c r="D20" i="36"/>
  <c r="E20" i="36"/>
  <c r="D19" i="36"/>
  <c r="E19" i="36"/>
  <c r="D18" i="36"/>
  <c r="E18" i="36"/>
  <c r="D15" i="36"/>
  <c r="E15" i="36"/>
  <c r="D14" i="36"/>
  <c r="D13" i="36"/>
  <c r="E13" i="36"/>
  <c r="D12" i="36"/>
  <c r="E12" i="36"/>
  <c r="D11" i="36"/>
  <c r="E11" i="36"/>
  <c r="D10" i="36"/>
  <c r="E10" i="36"/>
  <c r="D32" i="35"/>
  <c r="E32" i="35"/>
  <c r="D31" i="35"/>
  <c r="E31" i="35"/>
  <c r="D30" i="35"/>
  <c r="E30" i="35"/>
  <c r="D29" i="35"/>
  <c r="E29" i="35"/>
  <c r="D28" i="35"/>
  <c r="E28" i="35"/>
  <c r="D25" i="35"/>
  <c r="E25" i="35"/>
  <c r="D24" i="35"/>
  <c r="E24" i="35"/>
  <c r="D23" i="35"/>
  <c r="E23" i="35"/>
  <c r="D21" i="35"/>
  <c r="E21" i="35"/>
  <c r="D20" i="35"/>
  <c r="E20" i="35"/>
  <c r="D19" i="35"/>
  <c r="E19" i="35"/>
  <c r="D18" i="35"/>
  <c r="E18" i="35"/>
  <c r="D15" i="35"/>
  <c r="E15" i="35"/>
  <c r="D14" i="35"/>
  <c r="E14" i="35"/>
  <c r="D13" i="35"/>
  <c r="E13" i="35"/>
  <c r="D12" i="35"/>
  <c r="E12" i="35"/>
  <c r="D11" i="35"/>
  <c r="E11" i="35"/>
  <c r="D10" i="35"/>
  <c r="E10" i="35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D21" i="33"/>
  <c r="E21" i="33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/>
  <c r="D20" i="26"/>
  <c r="E20" i="26"/>
  <c r="D19" i="26"/>
  <c r="E19" i="26"/>
  <c r="D18" i="26"/>
  <c r="E18" i="26"/>
  <c r="D15" i="26"/>
  <c r="E15" i="26"/>
  <c r="D14" i="26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E26" i="22"/>
  <c r="D25" i="22"/>
  <c r="E25" i="22"/>
  <c r="D24" i="22"/>
  <c r="E24" i="22"/>
  <c r="D23" i="22"/>
  <c r="E23" i="22"/>
  <c r="D21" i="22"/>
  <c r="E21" i="22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E26" i="21"/>
  <c r="D25" i="21"/>
  <c r="E25" i="21"/>
  <c r="D24" i="21"/>
  <c r="E24" i="21"/>
  <c r="D23" i="21"/>
  <c r="E23" i="21"/>
  <c r="D21" i="21"/>
  <c r="E21" i="2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E26" i="20"/>
  <c r="D25" i="20"/>
  <c r="E25" i="20"/>
  <c r="D24" i="20"/>
  <c r="E24" i="20"/>
  <c r="D23" i="20"/>
  <c r="E23" i="20"/>
  <c r="D21" i="20"/>
  <c r="E21" i="20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D29" i="19"/>
  <c r="E29" i="19"/>
  <c r="D28" i="19"/>
  <c r="E28" i="19"/>
  <c r="E26" i="19"/>
  <c r="D25" i="19"/>
  <c r="E25" i="19"/>
  <c r="D24" i="19"/>
  <c r="E24" i="19"/>
  <c r="D23" i="19"/>
  <c r="E23" i="19"/>
  <c r="D21" i="19"/>
  <c r="E21" i="19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E26" i="18"/>
  <c r="D25" i="18"/>
  <c r="E25" i="18"/>
  <c r="D24" i="18"/>
  <c r="E24" i="18"/>
  <c r="D23" i="18"/>
  <c r="E23" i="18"/>
  <c r="D21" i="18"/>
  <c r="E21" i="18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E26" i="17"/>
  <c r="D25" i="17"/>
  <c r="E25" i="17"/>
  <c r="D24" i="17"/>
  <c r="E24" i="17"/>
  <c r="D23" i="17"/>
  <c r="D21" i="17"/>
  <c r="E21" i="17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E26" i="15"/>
  <c r="D25" i="15"/>
  <c r="E25" i="15"/>
  <c r="D24" i="15"/>
  <c r="E24" i="15"/>
  <c r="D23" i="15"/>
  <c r="E23" i="15"/>
  <c r="D21" i="15"/>
  <c r="E21" i="15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E26" i="14"/>
  <c r="D25" i="14"/>
  <c r="E25" i="14"/>
  <c r="D24" i="14"/>
  <c r="E24" i="14"/>
  <c r="D23" i="14"/>
  <c r="E23" i="14"/>
  <c r="D21" i="14"/>
  <c r="E21" i="14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E26" i="13"/>
  <c r="D25" i="13"/>
  <c r="E25" i="13"/>
  <c r="D24" i="13"/>
  <c r="E24" i="13"/>
  <c r="D23" i="13"/>
  <c r="E23" i="13"/>
  <c r="D21" i="13"/>
  <c r="E21" i="13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E26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/>
  <c r="E26" i="11"/>
  <c r="D25" i="11"/>
  <c r="E25" i="11"/>
  <c r="D24" i="11"/>
  <c r="E24" i="11"/>
  <c r="D23" i="11"/>
  <c r="E23" i="11"/>
  <c r="D21" i="11"/>
  <c r="E21" i="11"/>
  <c r="D20" i="11"/>
  <c r="E20" i="1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D30" i="10"/>
  <c r="E30" i="10"/>
  <c r="D29" i="10"/>
  <c r="E29" i="10"/>
  <c r="D28" i="10"/>
  <c r="E28" i="10"/>
  <c r="E26" i="10"/>
  <c r="D25" i="10"/>
  <c r="E25" i="10"/>
  <c r="D24" i="10"/>
  <c r="E24" i="10"/>
  <c r="D23" i="10"/>
  <c r="E23" i="10"/>
  <c r="D21" i="10"/>
  <c r="E21" i="10"/>
  <c r="D20" i="10"/>
  <c r="E20" i="10"/>
  <c r="D19" i="10"/>
  <c r="E19" i="10"/>
  <c r="D18" i="10"/>
  <c r="E18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D24" i="9"/>
  <c r="E24" i="9"/>
  <c r="D23" i="9"/>
  <c r="E23" i="9"/>
  <c r="D21" i="9"/>
  <c r="E21" i="9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/>
  <c r="D18" i="7"/>
  <c r="E18" i="7"/>
  <c r="D19" i="7"/>
  <c r="E19" i="7"/>
  <c r="D20" i="7"/>
  <c r="E20" i="7"/>
  <c r="D23" i="7"/>
  <c r="E23" i="7"/>
  <c r="D25" i="7"/>
  <c r="D28" i="7"/>
  <c r="E28" i="7"/>
  <c r="D29" i="7"/>
  <c r="E29" i="7"/>
  <c r="D30" i="7"/>
  <c r="E30" i="7"/>
  <c r="D31" i="7"/>
  <c r="E31" i="7"/>
  <c r="D10" i="7"/>
  <c r="E10" i="7"/>
  <c r="Q43" i="40" l="1"/>
  <c r="Q45" i="40"/>
  <c r="G41" i="40"/>
  <c r="L12" i="40"/>
  <c r="L13" i="40" s="1"/>
</calcChain>
</file>

<file path=xl/comments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<sst xmlns="http://schemas.openxmlformats.org/spreadsheetml/2006/main" count="719" uniqueCount="44">
  <si>
    <t xml:space="preserve"> </t>
  </si>
  <si>
    <t>Fecha</t>
  </si>
  <si>
    <t>Operador</t>
  </si>
  <si>
    <t>Diferencia  m³</t>
  </si>
  <si>
    <t>Registros diarios válvula drenaje compuerta La Ola</t>
  </si>
  <si>
    <t>Observaciones</t>
  </si>
  <si>
    <t>Lectura De  Flujómetro Y Horarios</t>
  </si>
  <si>
    <t>18:00 hrs Día anterior</t>
  </si>
  <si>
    <t>Hora</t>
  </si>
  <si>
    <t>V.</t>
  </si>
  <si>
    <t>Lectura</t>
  </si>
  <si>
    <t>l/s</t>
  </si>
  <si>
    <t>Día</t>
  </si>
  <si>
    <t>Registro</t>
  </si>
  <si>
    <t>Consumo</t>
  </si>
  <si>
    <t xml:space="preserve">l/s </t>
  </si>
  <si>
    <t>Caudal mensual</t>
  </si>
  <si>
    <t>m3</t>
  </si>
  <si>
    <t>hrs</t>
  </si>
  <si>
    <t>Resumen Lectura Medidor  de Salida desde Tranque La Ola hacia Rio La Ola</t>
  </si>
  <si>
    <t>Tabla N° 1</t>
  </si>
  <si>
    <t>Compromiso 30 l/s promedio mensual</t>
  </si>
  <si>
    <t>Proyección</t>
  </si>
  <si>
    <t>Proy con avance</t>
  </si>
  <si>
    <t>Diferencia</t>
  </si>
  <si>
    <t>Control avance mensual con proyección</t>
  </si>
  <si>
    <t>m3  --&gt;</t>
  </si>
  <si>
    <t>l/s  --&gt;</t>
  </si>
  <si>
    <t>Meta</t>
  </si>
  <si>
    <t>Q Intantaneo</t>
  </si>
  <si>
    <t>&lt;-- Real mes finalizado</t>
  </si>
  <si>
    <t>Control parcial semanal</t>
  </si>
  <si>
    <t>Aporte  25 al 30 de Noviembre</t>
  </si>
  <si>
    <t>Aporte  1 al 6 de Noviembre</t>
  </si>
  <si>
    <t>Aporte  7 al 12 de Noviembre</t>
  </si>
  <si>
    <t>Aporte  13 al 18 de Noviembre</t>
  </si>
  <si>
    <t>Aporte  19 al 24 de Noviembre</t>
  </si>
  <si>
    <t>Se limpia filtro y medidor a las 10:30 hasta 11:30</t>
  </si>
  <si>
    <t>Se limpia filtro y medidor a las 10:30 hasta 11:00</t>
  </si>
  <si>
    <t>Limpieza filtro y medidor 11:30 hasta 12:30</t>
  </si>
  <si>
    <t xml:space="preserve">A la 13:00 reparacion de valvula de regulacion de flujo de agua </t>
  </si>
  <si>
    <t xml:space="preserve">Se limpia filtro y medidor a las 13:00 hasta 14:00 </t>
  </si>
  <si>
    <t>Se limpia filtro y medidor a las 11:30 hasta 12:30</t>
  </si>
  <si>
    <t>m3/d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</si>
</sst>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340A]d&quot; de &quot;mmmm&quot; de &quot;yyyy;@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ont="1" applyProtection="1"/>
    <xf numFmtId="0" fontId="0" fillId="2" borderId="0" xfId="0" applyFont="1" applyFill="1" applyProtection="1"/>
    <xf numFmtId="3" fontId="0" fillId="0" borderId="0" xfId="0" applyNumberFormat="1" applyFont="1" applyProtection="1"/>
    <xf numFmtId="49" fontId="0" fillId="0" borderId="0" xfId="0" applyNumberFormat="1" applyFont="1" applyProtection="1"/>
    <xf numFmtId="3" fontId="1" fillId="0" borderId="0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NumberFormat="1" applyFont="1" applyBorder="1" applyAlignment="1" applyProtection="1">
      <alignment horizontal="center" vertical="center"/>
      <protection locked="0"/>
    </xf>
    <xf numFmtId="164" fontId="10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14" fontId="0" fillId="0" borderId="15" xfId="0" applyNumberFormat="1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64" fontId="10" fillId="0" borderId="15" xfId="0" quotePrefix="1" applyNumberFormat="1" applyFont="1" applyBorder="1" applyAlignment="1" applyProtection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9" fillId="0" borderId="10" xfId="0" quotePrefix="1" applyNumberFormat="1" applyFont="1" applyBorder="1" applyAlignment="1" applyProtection="1">
      <alignment horizontal="center" vertical="center"/>
    </xf>
    <xf numFmtId="20" fontId="1" fillId="0" borderId="11" xfId="0" applyNumberFormat="1" applyFont="1" applyBorder="1" applyAlignment="1" applyProtection="1">
      <alignment horizontal="center" vertical="center"/>
    </xf>
    <xf numFmtId="20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0" fontId="1" fillId="0" borderId="0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20" fontId="1" fillId="0" borderId="20" xfId="0" applyNumberFormat="1" applyFont="1" applyBorder="1" applyAlignment="1" applyProtection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0" fillId="0" borderId="0" xfId="0" applyFont="1" applyBorder="1" applyProtection="1"/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1" fillId="3" borderId="25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11" fillId="5" borderId="38" xfId="0" applyFont="1" applyFill="1" applyBorder="1" applyAlignment="1">
      <alignment horizontal="center"/>
    </xf>
    <xf numFmtId="15" fontId="11" fillId="5" borderId="38" xfId="0" applyNumberFormat="1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165" fontId="11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1" fillId="5" borderId="0" xfId="0" applyFont="1" applyFill="1" applyBorder="1"/>
    <xf numFmtId="0" fontId="1" fillId="5" borderId="33" xfId="0" applyFont="1" applyFill="1" applyBorder="1"/>
    <xf numFmtId="0" fontId="1" fillId="2" borderId="0" xfId="0" applyFont="1" applyFill="1"/>
    <xf numFmtId="20" fontId="11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1" fillId="2" borderId="0" xfId="0" applyFont="1" applyFill="1" applyBorder="1"/>
    <xf numFmtId="0" fontId="0" fillId="2" borderId="3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5" fontId="11" fillId="2" borderId="0" xfId="0" applyNumberFormat="1" applyFont="1" applyFill="1" applyBorder="1" applyAlignment="1">
      <alignment horizontal="center"/>
    </xf>
    <xf numFmtId="20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15" fontId="11" fillId="2" borderId="33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5" fontId="11" fillId="2" borderId="36" xfId="0" applyNumberFormat="1" applyFont="1" applyFill="1" applyBorder="1" applyAlignment="1">
      <alignment horizontal="center"/>
    </xf>
    <xf numFmtId="166" fontId="11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11" fillId="5" borderId="44" xfId="0" applyNumberFormat="1" applyFont="1" applyFill="1" applyBorder="1" applyAlignment="1">
      <alignment horizontal="center"/>
    </xf>
    <xf numFmtId="0" fontId="0" fillId="5" borderId="45" xfId="0" applyFill="1" applyBorder="1"/>
    <xf numFmtId="0" fontId="0" fillId="5" borderId="46" xfId="0" applyFill="1" applyBorder="1"/>
    <xf numFmtId="0" fontId="1" fillId="5" borderId="47" xfId="0" applyFont="1" applyFill="1" applyBorder="1"/>
    <xf numFmtId="0" fontId="0" fillId="5" borderId="48" xfId="0" applyFont="1" applyFill="1" applyBorder="1"/>
    <xf numFmtId="4" fontId="11" fillId="5" borderId="44" xfId="0" applyNumberFormat="1" applyFont="1" applyFill="1" applyBorder="1" applyAlignment="1">
      <alignment horizontal="center"/>
    </xf>
    <xf numFmtId="4" fontId="11" fillId="5" borderId="38" xfId="0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 applyProtection="1">
      <alignment horizontal="center" vertical="center"/>
    </xf>
    <xf numFmtId="15" fontId="11" fillId="4" borderId="38" xfId="0" applyNumberFormat="1" applyFont="1" applyFill="1" applyBorder="1" applyAlignment="1">
      <alignment horizontal="center"/>
    </xf>
    <xf numFmtId="20" fontId="11" fillId="4" borderId="38" xfId="0" applyNumberFormat="1" applyFont="1" applyFill="1" applyBorder="1" applyAlignment="1">
      <alignment horizontal="center"/>
    </xf>
    <xf numFmtId="3" fontId="11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 applyBorder="1"/>
    <xf numFmtId="3" fontId="0" fillId="2" borderId="0" xfId="0" applyNumberFormat="1" applyFill="1"/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9" fontId="11" fillId="5" borderId="38" xfId="1" applyNumberFormat="1" applyFont="1" applyFill="1" applyBorder="1" applyAlignment="1">
      <alignment horizontal="center"/>
    </xf>
    <xf numFmtId="3" fontId="1" fillId="5" borderId="35" xfId="0" applyNumberFormat="1" applyFont="1" applyFill="1" applyBorder="1"/>
    <xf numFmtId="0" fontId="1" fillId="5" borderId="36" xfId="0" applyFont="1" applyFill="1" applyBorder="1"/>
    <xf numFmtId="3" fontId="0" fillId="2" borderId="0" xfId="1" applyNumberFormat="1" applyFont="1" applyFill="1"/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F73A2A0-50C8-41A0-AC5F-F817EB7F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BBDEB9C-C9B8-44F1-9916-AFCAFC6C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E6C4D998-2D1E-4C8A-82F3-59206A66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395E47D-2B77-4BA8-B749-8EE37A2C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D9785E9-5175-4210-9F14-7D821A39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5B90415-4C59-41FC-90D6-7FCAB170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C9D07E4-B1E7-4931-B573-0FF35436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F4D4D25-2281-4030-B1A4-7C9D8E18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BFD9A39-5D6E-498B-95AC-A487A3EE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019E61C-78A3-45F8-B3B0-FE42F12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E59CD19-5C60-4E42-BC74-370BEEB7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21C24FDD-E5E2-4BB5-8034-DFB0A981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F8475DD-8E23-43CB-8D49-9DC0AE8A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357F82EB-1CD5-4748-80DF-892D13D6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26FF22-99C3-4A1E-8A30-D70B7966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669150B5-98EC-474D-9B3E-2D8387EF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CD357CCC-619F-4B80-B420-F7849E9C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56F698CF-CE20-4062-8720-145A504E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AF801C3-FDB1-4D3E-ADEE-26BC4DAE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735569F-2FC6-43FE-A3E2-C6E1453B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F8A1FBF-0A4F-4280-B373-CF86F8CC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AB3C360-BDFD-4198-A811-E393E73F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A6A2CD75-0FA0-4673-86D2-ECD4BC2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E6FF43E-2D91-4DAC-803C-625701A8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F5054FD7-5F6B-46D5-AA7B-BACC361A9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D8958914-754D-4431-8845-331AE4A3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897925E7-389B-4F4F-87A3-5897EAF6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7EB7609F-FC8C-4991-B6FB-47059632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19BE60A1-9FD4-4A22-A692-3AE85A56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46E34B51-A7F6-4D8D-A22D-AC870F80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B22" zoomScale="90" zoomScaleNormal="90" workbookViewId="0">
      <selection activeCell="J41" sqref="J41"/>
    </sheetView>
  </sheetViews>
  <sheetFormatPr baseColWidth="10" defaultRowHeight="14.5" x14ac:dyDescent="0.35"/>
  <cols>
    <col min="6" max="6" width="12.1796875" customWidth="1"/>
    <col min="8" max="8" width="8.81640625" customWidth="1"/>
    <col min="9" max="10" width="8" customWidth="1"/>
    <col min="11" max="11" width="5.26953125" customWidth="1"/>
  </cols>
  <sheetData>
    <row r="1" spans="1:23" x14ac:dyDescent="0.3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x14ac:dyDescent="0.35">
      <c r="A3" s="58"/>
      <c r="B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x14ac:dyDescent="0.35">
      <c r="A4" s="58"/>
      <c r="B4" s="58"/>
      <c r="C4" s="72" t="s">
        <v>20</v>
      </c>
      <c r="D4" s="58"/>
      <c r="E4" s="58"/>
      <c r="F4" s="58"/>
      <c r="G4" s="58"/>
      <c r="H4" s="58"/>
      <c r="I4" s="58"/>
      <c r="J4" s="58"/>
      <c r="K4" s="58"/>
      <c r="L4" s="75"/>
      <c r="M4" s="77"/>
      <c r="N4" s="77"/>
      <c r="O4" s="77"/>
      <c r="P4" s="77"/>
      <c r="Q4" s="77"/>
      <c r="R4" s="77"/>
      <c r="S4" s="58"/>
      <c r="T4" s="58"/>
      <c r="U4" s="58"/>
      <c r="V4" s="58"/>
      <c r="W4" s="58"/>
    </row>
    <row r="5" spans="1:23" x14ac:dyDescent="0.35">
      <c r="A5" s="58"/>
      <c r="B5" s="58"/>
      <c r="C5" s="72" t="s">
        <v>19</v>
      </c>
      <c r="D5" s="72"/>
      <c r="E5" s="72"/>
      <c r="F5" s="72"/>
      <c r="G5" s="72"/>
      <c r="H5" s="72"/>
      <c r="I5" s="58"/>
      <c r="J5" s="58"/>
      <c r="K5" s="58"/>
      <c r="L5" s="75"/>
      <c r="M5" s="77"/>
      <c r="N5" s="77"/>
      <c r="O5" s="72" t="s">
        <v>25</v>
      </c>
      <c r="P5" s="77"/>
      <c r="Q5" s="77"/>
      <c r="R5" s="77"/>
      <c r="S5" s="58"/>
      <c r="T5" s="58"/>
      <c r="U5" s="58"/>
      <c r="V5" s="58"/>
      <c r="W5" s="58"/>
    </row>
    <row r="6" spans="1:23" x14ac:dyDescent="0.3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77"/>
      <c r="M6" s="77"/>
      <c r="N6" s="77"/>
      <c r="O6" s="58"/>
      <c r="P6" s="58"/>
      <c r="Q6" s="58"/>
      <c r="S6" s="58"/>
      <c r="T6" s="58"/>
      <c r="U6" s="58"/>
      <c r="V6" s="58"/>
      <c r="W6" s="58"/>
    </row>
    <row r="7" spans="1:23" x14ac:dyDescent="0.3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77"/>
      <c r="M7" s="77"/>
      <c r="N7" s="77"/>
      <c r="O7" s="77"/>
      <c r="P7" s="77"/>
      <c r="Q7" s="77"/>
      <c r="R7" s="77"/>
      <c r="S7" s="58"/>
      <c r="T7" s="58"/>
      <c r="U7" s="58"/>
      <c r="V7" s="58"/>
      <c r="W7" s="58"/>
    </row>
    <row r="8" spans="1:23" x14ac:dyDescent="0.35">
      <c r="A8" s="58"/>
      <c r="B8" s="58"/>
      <c r="C8" s="111" t="s">
        <v>12</v>
      </c>
      <c r="D8" s="111" t="s">
        <v>1</v>
      </c>
      <c r="E8" s="59" t="s">
        <v>8</v>
      </c>
      <c r="F8" s="111" t="s">
        <v>13</v>
      </c>
      <c r="G8" s="115" t="s">
        <v>14</v>
      </c>
      <c r="H8" s="116"/>
      <c r="I8" s="58"/>
      <c r="J8" s="58"/>
      <c r="K8" s="72" t="s">
        <v>31</v>
      </c>
      <c r="L8" s="78"/>
      <c r="M8" s="78"/>
      <c r="N8" s="78"/>
      <c r="O8" s="113" t="s">
        <v>29</v>
      </c>
      <c r="P8" s="111" t="s">
        <v>28</v>
      </c>
      <c r="Q8" s="113" t="s">
        <v>23</v>
      </c>
      <c r="R8" s="77"/>
      <c r="S8" s="58"/>
      <c r="T8" s="58"/>
      <c r="U8" s="58"/>
      <c r="V8" s="58"/>
      <c r="W8" s="58"/>
    </row>
    <row r="9" spans="1:23" x14ac:dyDescent="0.35">
      <c r="A9" s="58"/>
      <c r="B9" s="58"/>
      <c r="C9" s="112"/>
      <c r="D9" s="112"/>
      <c r="E9" s="102" t="s">
        <v>18</v>
      </c>
      <c r="F9" s="112"/>
      <c r="G9" s="117"/>
      <c r="H9" s="118"/>
      <c r="I9" s="58"/>
      <c r="J9" s="58"/>
      <c r="K9" s="58"/>
      <c r="L9" s="78"/>
      <c r="M9" s="78"/>
      <c r="N9" s="78"/>
      <c r="O9" s="114"/>
      <c r="P9" s="112"/>
      <c r="Q9" s="114"/>
      <c r="R9" s="77"/>
      <c r="S9" s="58"/>
      <c r="T9" s="58"/>
      <c r="U9" s="58"/>
      <c r="V9" s="58"/>
      <c r="W9" s="58"/>
    </row>
    <row r="10" spans="1:23" x14ac:dyDescent="0.35">
      <c r="A10" s="58"/>
      <c r="B10" s="58"/>
      <c r="C10" s="59">
        <v>0</v>
      </c>
      <c r="D10" s="99">
        <v>44500</v>
      </c>
      <c r="E10" s="100">
        <v>0.33333333333333331</v>
      </c>
      <c r="F10" s="101">
        <v>874613</v>
      </c>
      <c r="G10" s="83" t="s">
        <v>17</v>
      </c>
      <c r="H10" s="83" t="s">
        <v>11</v>
      </c>
      <c r="I10" s="58"/>
      <c r="J10" s="58"/>
      <c r="K10" s="58"/>
      <c r="L10" s="78"/>
      <c r="M10" s="78"/>
      <c r="N10" s="78"/>
      <c r="O10" s="97" t="s">
        <v>11</v>
      </c>
      <c r="P10" s="59" t="s">
        <v>17</v>
      </c>
      <c r="Q10" s="97" t="s">
        <v>17</v>
      </c>
      <c r="R10" s="77"/>
      <c r="S10" s="58"/>
      <c r="T10" s="58"/>
      <c r="U10" s="58"/>
      <c r="V10" s="58"/>
      <c r="W10" s="58"/>
    </row>
    <row r="11" spans="1:23" x14ac:dyDescent="0.35">
      <c r="A11" s="58"/>
      <c r="B11" s="58"/>
      <c r="C11" s="60">
        <v>1</v>
      </c>
      <c r="D11" s="61">
        <v>44501</v>
      </c>
      <c r="E11" s="73">
        <v>0.33333333333333331</v>
      </c>
      <c r="F11" s="62">
        <f>'Día 1'!C16</f>
        <v>877715</v>
      </c>
      <c r="G11" s="62">
        <f>F11-F10</f>
        <v>3102</v>
      </c>
      <c r="H11" s="63">
        <f>G11*1000/24/60/60</f>
        <v>35.902777777777779</v>
      </c>
      <c r="I11" s="147"/>
      <c r="J11" s="147"/>
      <c r="K11" s="108" t="s">
        <v>33</v>
      </c>
      <c r="L11" s="109"/>
      <c r="M11" s="110"/>
      <c r="O11" s="62">
        <v>30</v>
      </c>
      <c r="P11" s="62">
        <f>O11*60*60*24/1000</f>
        <v>2592</v>
      </c>
      <c r="Q11" s="62">
        <f>G11</f>
        <v>3102</v>
      </c>
      <c r="R11" s="77"/>
      <c r="S11" s="58"/>
      <c r="T11" s="58"/>
      <c r="U11" s="58"/>
      <c r="V11" s="58"/>
      <c r="W11" s="58"/>
    </row>
    <row r="12" spans="1:23" x14ac:dyDescent="0.35">
      <c r="A12" s="58"/>
      <c r="B12" s="58"/>
      <c r="C12" s="60">
        <v>2</v>
      </c>
      <c r="D12" s="61">
        <v>44502</v>
      </c>
      <c r="E12" s="73">
        <v>0.33333333333333331</v>
      </c>
      <c r="F12" s="62">
        <f>'Día 2'!C16</f>
        <v>880816</v>
      </c>
      <c r="G12" s="62">
        <f>F12-F11</f>
        <v>3101</v>
      </c>
      <c r="H12" s="63">
        <f>G12*1000/24/60/60</f>
        <v>35.891203703703702</v>
      </c>
      <c r="I12" s="147"/>
      <c r="J12" s="147"/>
      <c r="K12" s="74"/>
      <c r="L12" s="82">
        <f>SUM(G11:G16)</f>
        <v>20429</v>
      </c>
      <c r="M12" s="84" t="s">
        <v>17</v>
      </c>
      <c r="N12" s="81"/>
      <c r="O12" s="62">
        <v>30</v>
      </c>
      <c r="P12" s="62">
        <f t="shared" ref="P12:P40" si="0">O12*60*60*24/1000</f>
        <v>2592</v>
      </c>
      <c r="Q12" s="62">
        <f>G12</f>
        <v>3101</v>
      </c>
      <c r="R12" s="77"/>
      <c r="S12" s="58"/>
      <c r="T12" s="58"/>
      <c r="U12" s="58"/>
      <c r="V12" s="58"/>
      <c r="W12" s="58"/>
    </row>
    <row r="13" spans="1:23" x14ac:dyDescent="0.35">
      <c r="A13" s="58"/>
      <c r="B13" s="58"/>
      <c r="C13" s="60">
        <v>3</v>
      </c>
      <c r="D13" s="61">
        <v>44503</v>
      </c>
      <c r="E13" s="73">
        <v>0.33333333333333331</v>
      </c>
      <c r="F13" s="62">
        <f>'Día 3'!C16</f>
        <v>884133</v>
      </c>
      <c r="G13" s="62">
        <f t="shared" ref="G13:G40" si="1">F13-F12</f>
        <v>3317</v>
      </c>
      <c r="H13" s="63">
        <f t="shared" ref="H13:H40" si="2">G13*1000/24/60/60</f>
        <v>38.391203703703702</v>
      </c>
      <c r="I13" s="147"/>
      <c r="J13" s="147"/>
      <c r="K13" s="74"/>
      <c r="L13" s="87">
        <f>L12*1000/6/24/60/60</f>
        <v>39.407793209876544</v>
      </c>
      <c r="M13" s="87" t="s">
        <v>11</v>
      </c>
      <c r="N13" s="81"/>
      <c r="O13" s="62">
        <v>30</v>
      </c>
      <c r="P13" s="62">
        <f t="shared" si="0"/>
        <v>2592</v>
      </c>
      <c r="Q13" s="62">
        <f t="shared" ref="Q13:Q40" si="3">G13</f>
        <v>3317</v>
      </c>
      <c r="R13" s="77"/>
      <c r="S13" s="58"/>
      <c r="T13" s="58"/>
      <c r="U13" s="58"/>
      <c r="V13" s="58"/>
      <c r="W13" s="58"/>
    </row>
    <row r="14" spans="1:23" x14ac:dyDescent="0.35">
      <c r="A14" s="58"/>
      <c r="B14" s="58"/>
      <c r="C14" s="60">
        <v>4</v>
      </c>
      <c r="D14" s="61">
        <v>44504</v>
      </c>
      <c r="E14" s="73">
        <v>0.33333333333333331</v>
      </c>
      <c r="F14" s="62">
        <f>'Día 4'!C16</f>
        <v>887906</v>
      </c>
      <c r="G14" s="62">
        <f t="shared" si="1"/>
        <v>3773</v>
      </c>
      <c r="H14" s="63">
        <f t="shared" si="2"/>
        <v>43.668981481481488</v>
      </c>
      <c r="I14" s="147"/>
      <c r="J14" s="147"/>
      <c r="K14" s="76"/>
      <c r="L14" s="85"/>
      <c r="M14" s="86"/>
      <c r="N14" s="81"/>
      <c r="O14" s="62">
        <v>30</v>
      </c>
      <c r="P14" s="62">
        <f t="shared" si="0"/>
        <v>2592</v>
      </c>
      <c r="Q14" s="62">
        <f t="shared" si="3"/>
        <v>3773</v>
      </c>
      <c r="R14" s="77"/>
      <c r="S14" s="58"/>
      <c r="T14" s="58"/>
      <c r="U14" s="58"/>
      <c r="V14" s="58"/>
      <c r="W14" s="58"/>
    </row>
    <row r="15" spans="1:23" x14ac:dyDescent="0.35">
      <c r="A15" s="58"/>
      <c r="B15" s="58"/>
      <c r="C15" s="60">
        <v>5</v>
      </c>
      <c r="D15" s="61">
        <v>44505</v>
      </c>
      <c r="E15" s="73">
        <v>0.33333333333333331</v>
      </c>
      <c r="F15" s="62">
        <f>'Día 5'!C16</f>
        <v>891577</v>
      </c>
      <c r="G15" s="62">
        <f t="shared" si="1"/>
        <v>3671</v>
      </c>
      <c r="H15" s="63">
        <f t="shared" si="2"/>
        <v>42.488425925925931</v>
      </c>
      <c r="I15" s="147"/>
      <c r="J15" s="147"/>
      <c r="K15" s="58"/>
      <c r="L15" s="82"/>
      <c r="M15" s="80"/>
      <c r="N15" s="81"/>
      <c r="O15" s="62">
        <v>30</v>
      </c>
      <c r="P15" s="62">
        <f t="shared" si="0"/>
        <v>2592</v>
      </c>
      <c r="Q15" s="62">
        <f t="shared" si="3"/>
        <v>3671</v>
      </c>
      <c r="R15" s="77"/>
      <c r="S15" s="58"/>
      <c r="T15" s="58"/>
      <c r="U15" s="58"/>
      <c r="V15" s="58"/>
      <c r="W15" s="58"/>
    </row>
    <row r="16" spans="1:23" x14ac:dyDescent="0.35">
      <c r="A16" s="58"/>
      <c r="B16" s="58"/>
      <c r="C16" s="60">
        <v>6</v>
      </c>
      <c r="D16" s="61">
        <v>44506</v>
      </c>
      <c r="E16" s="73">
        <v>0.33333333333333331</v>
      </c>
      <c r="F16" s="62">
        <f>'DÍa 6'!C16</f>
        <v>895042</v>
      </c>
      <c r="G16" s="62">
        <f t="shared" si="1"/>
        <v>3465</v>
      </c>
      <c r="H16" s="63">
        <f t="shared" si="2"/>
        <v>40.104166666666664</v>
      </c>
      <c r="I16" s="147"/>
      <c r="J16" s="147"/>
      <c r="K16" s="58"/>
      <c r="L16" s="82"/>
      <c r="M16" s="80"/>
      <c r="N16" s="81"/>
      <c r="O16" s="62">
        <v>30</v>
      </c>
      <c r="P16" s="62">
        <f t="shared" si="0"/>
        <v>2592</v>
      </c>
      <c r="Q16" s="62">
        <f t="shared" si="3"/>
        <v>3465</v>
      </c>
      <c r="R16" s="77"/>
      <c r="S16" s="58"/>
      <c r="T16" s="58"/>
      <c r="U16" s="58"/>
      <c r="V16" s="58"/>
      <c r="W16" s="58"/>
    </row>
    <row r="17" spans="1:23" x14ac:dyDescent="0.35">
      <c r="A17" s="58"/>
      <c r="B17" s="58"/>
      <c r="C17" s="60">
        <v>7</v>
      </c>
      <c r="D17" s="61">
        <v>44507</v>
      </c>
      <c r="E17" s="73">
        <v>0.33333333333333331</v>
      </c>
      <c r="F17" s="62">
        <f>'Día 7'!C16</f>
        <v>897745</v>
      </c>
      <c r="G17" s="62">
        <f t="shared" si="1"/>
        <v>2703</v>
      </c>
      <c r="H17" s="63">
        <f t="shared" si="2"/>
        <v>31.284722222222221</v>
      </c>
      <c r="I17" s="147"/>
      <c r="J17" s="147"/>
      <c r="K17" s="108" t="s">
        <v>34</v>
      </c>
      <c r="L17" s="109"/>
      <c r="M17" s="110"/>
      <c r="N17" s="81"/>
      <c r="O17" s="62">
        <v>30</v>
      </c>
      <c r="P17" s="62">
        <f t="shared" si="0"/>
        <v>2592</v>
      </c>
      <c r="Q17" s="62">
        <f t="shared" si="3"/>
        <v>2703</v>
      </c>
      <c r="R17" s="77"/>
      <c r="S17" s="58"/>
      <c r="T17" s="58"/>
      <c r="U17" s="58"/>
      <c r="V17" s="58"/>
      <c r="W17" s="58"/>
    </row>
    <row r="18" spans="1:23" x14ac:dyDescent="0.35">
      <c r="A18" s="58"/>
      <c r="B18" s="58"/>
      <c r="C18" s="60">
        <v>8</v>
      </c>
      <c r="D18" s="61">
        <v>44508</v>
      </c>
      <c r="E18" s="73">
        <v>0.33333333333333331</v>
      </c>
      <c r="F18" s="62">
        <f>'Día 8'!C16</f>
        <v>901333</v>
      </c>
      <c r="G18" s="62">
        <f t="shared" si="1"/>
        <v>3588</v>
      </c>
      <c r="H18" s="63">
        <f t="shared" si="2"/>
        <v>41.527777777777779</v>
      </c>
      <c r="I18" s="147"/>
      <c r="J18" s="147"/>
      <c r="K18" s="74"/>
      <c r="L18" s="82">
        <f>SUM(G17:G22)</f>
        <v>21078</v>
      </c>
      <c r="M18" s="84" t="s">
        <v>17</v>
      </c>
      <c r="N18" s="81"/>
      <c r="O18" s="62">
        <v>30</v>
      </c>
      <c r="P18" s="62">
        <f t="shared" si="0"/>
        <v>2592</v>
      </c>
      <c r="Q18" s="62">
        <f t="shared" si="3"/>
        <v>3588</v>
      </c>
      <c r="R18" s="77"/>
      <c r="S18" s="58"/>
      <c r="T18" s="58"/>
      <c r="U18" s="58"/>
      <c r="V18" s="58"/>
      <c r="W18" s="58"/>
    </row>
    <row r="19" spans="1:23" x14ac:dyDescent="0.35">
      <c r="A19" s="58"/>
      <c r="B19" s="58"/>
      <c r="C19" s="60">
        <v>9</v>
      </c>
      <c r="D19" s="61">
        <v>44509</v>
      </c>
      <c r="E19" s="73">
        <v>0.33333333333333331</v>
      </c>
      <c r="F19" s="62">
        <f>'Día 9'!C16</f>
        <v>905076</v>
      </c>
      <c r="G19" s="62">
        <f t="shared" si="1"/>
        <v>3743</v>
      </c>
      <c r="H19" s="63">
        <f t="shared" si="2"/>
        <v>43.32175925925926</v>
      </c>
      <c r="I19" s="147"/>
      <c r="J19" s="147"/>
      <c r="K19" s="74"/>
      <c r="L19" s="87">
        <f>L18*1000/6/24/60/60</f>
        <v>40.659722222222221</v>
      </c>
      <c r="M19" s="87" t="s">
        <v>11</v>
      </c>
      <c r="N19" s="81"/>
      <c r="O19" s="62">
        <v>30</v>
      </c>
      <c r="P19" s="62">
        <f t="shared" si="0"/>
        <v>2592</v>
      </c>
      <c r="Q19" s="62">
        <f t="shared" si="3"/>
        <v>3743</v>
      </c>
      <c r="R19" s="77"/>
      <c r="S19" s="58"/>
      <c r="T19" s="58"/>
      <c r="U19" s="58"/>
      <c r="V19" s="58"/>
      <c r="W19" s="58"/>
    </row>
    <row r="20" spans="1:23" x14ac:dyDescent="0.35">
      <c r="A20" s="58"/>
      <c r="B20" s="58"/>
      <c r="C20" s="60">
        <v>10</v>
      </c>
      <c r="D20" s="61">
        <v>44510</v>
      </c>
      <c r="E20" s="73">
        <v>0.33333333333333331</v>
      </c>
      <c r="F20" s="62">
        <f>'Día 10'!C16</f>
        <v>908811</v>
      </c>
      <c r="G20" s="62">
        <f t="shared" si="1"/>
        <v>3735</v>
      </c>
      <c r="H20" s="63">
        <f t="shared" si="2"/>
        <v>43.229166666666664</v>
      </c>
      <c r="I20" s="147"/>
      <c r="J20" s="147"/>
      <c r="K20" s="76"/>
      <c r="L20" s="85"/>
      <c r="M20" s="86"/>
      <c r="N20" s="81"/>
      <c r="O20" s="62">
        <v>30</v>
      </c>
      <c r="P20" s="62">
        <f t="shared" si="0"/>
        <v>2592</v>
      </c>
      <c r="Q20" s="62">
        <f t="shared" si="3"/>
        <v>3735</v>
      </c>
      <c r="R20" s="77"/>
      <c r="S20" s="58"/>
      <c r="T20" s="58"/>
      <c r="U20" s="58"/>
      <c r="V20" s="58"/>
      <c r="W20" s="58"/>
    </row>
    <row r="21" spans="1:23" x14ac:dyDescent="0.35">
      <c r="A21" s="58"/>
      <c r="B21" s="58"/>
      <c r="C21" s="60">
        <v>11</v>
      </c>
      <c r="D21" s="61">
        <v>44511</v>
      </c>
      <c r="E21" s="73">
        <v>0.33333333333333331</v>
      </c>
      <c r="F21" s="62">
        <f>'Día 11'!C16</f>
        <v>912491</v>
      </c>
      <c r="G21" s="62">
        <f t="shared" si="1"/>
        <v>3680</v>
      </c>
      <c r="H21" s="63">
        <f t="shared" si="2"/>
        <v>42.592592592592595</v>
      </c>
      <c r="I21" s="147"/>
      <c r="J21" s="147"/>
      <c r="K21" s="58"/>
      <c r="L21" s="79"/>
      <c r="M21" s="80"/>
      <c r="N21" s="81"/>
      <c r="O21" s="62">
        <v>30</v>
      </c>
      <c r="P21" s="62">
        <f t="shared" si="0"/>
        <v>2592</v>
      </c>
      <c r="Q21" s="62">
        <f t="shared" si="3"/>
        <v>3680</v>
      </c>
      <c r="R21" s="77"/>
      <c r="S21" s="58"/>
      <c r="T21" s="58"/>
      <c r="U21" s="58"/>
      <c r="V21" s="58"/>
      <c r="W21" s="58"/>
    </row>
    <row r="22" spans="1:23" x14ac:dyDescent="0.35">
      <c r="A22" s="58"/>
      <c r="B22" s="58"/>
      <c r="C22" s="60">
        <v>12</v>
      </c>
      <c r="D22" s="61">
        <v>44512</v>
      </c>
      <c r="E22" s="73">
        <v>0.33333333333333331</v>
      </c>
      <c r="F22" s="62">
        <f>'Día 12'!C16</f>
        <v>916120</v>
      </c>
      <c r="G22" s="62">
        <f t="shared" si="1"/>
        <v>3629</v>
      </c>
      <c r="H22" s="63">
        <f t="shared" si="2"/>
        <v>42.002314814814817</v>
      </c>
      <c r="I22" s="147"/>
      <c r="J22" s="147"/>
      <c r="K22" s="58"/>
      <c r="L22" s="79"/>
      <c r="M22" s="80"/>
      <c r="N22" s="81"/>
      <c r="O22" s="62">
        <v>30</v>
      </c>
      <c r="P22" s="62">
        <f t="shared" si="0"/>
        <v>2592</v>
      </c>
      <c r="Q22" s="62">
        <f t="shared" si="3"/>
        <v>3629</v>
      </c>
      <c r="R22" s="77"/>
      <c r="S22" s="58"/>
      <c r="T22" s="58"/>
      <c r="U22" s="58"/>
      <c r="V22" s="58"/>
      <c r="W22" s="58"/>
    </row>
    <row r="23" spans="1:23" x14ac:dyDescent="0.35">
      <c r="A23" s="58"/>
      <c r="B23" s="58"/>
      <c r="C23" s="60">
        <v>13</v>
      </c>
      <c r="D23" s="61">
        <v>44513</v>
      </c>
      <c r="E23" s="73">
        <v>0.33333333333333331</v>
      </c>
      <c r="F23" s="62">
        <f>'Día 13'!C16</f>
        <v>919799</v>
      </c>
      <c r="G23" s="62">
        <f t="shared" si="1"/>
        <v>3679</v>
      </c>
      <c r="H23" s="63">
        <f t="shared" si="2"/>
        <v>42.581018518518512</v>
      </c>
      <c r="I23" s="147"/>
      <c r="J23" s="147"/>
      <c r="K23" s="108" t="s">
        <v>35</v>
      </c>
      <c r="L23" s="109"/>
      <c r="M23" s="110"/>
      <c r="N23" s="81"/>
      <c r="O23" s="62">
        <v>30</v>
      </c>
      <c r="P23" s="62">
        <f t="shared" si="0"/>
        <v>2592</v>
      </c>
      <c r="Q23" s="62">
        <f t="shared" si="3"/>
        <v>3679</v>
      </c>
      <c r="R23" s="77"/>
      <c r="S23" s="58"/>
      <c r="T23" s="58"/>
      <c r="U23" s="58"/>
      <c r="V23" s="58"/>
      <c r="W23" s="58"/>
    </row>
    <row r="24" spans="1:23" x14ac:dyDescent="0.35">
      <c r="A24" s="58"/>
      <c r="B24" s="58"/>
      <c r="C24" s="60">
        <v>14</v>
      </c>
      <c r="D24" s="61">
        <v>44514</v>
      </c>
      <c r="E24" s="73">
        <v>0.33333333333333331</v>
      </c>
      <c r="F24" s="62">
        <f>'Día 14'!C16</f>
        <v>923419</v>
      </c>
      <c r="G24" s="62">
        <f t="shared" si="1"/>
        <v>3620</v>
      </c>
      <c r="H24" s="63">
        <f t="shared" si="2"/>
        <v>41.898148148148152</v>
      </c>
      <c r="I24" s="147"/>
      <c r="J24" s="147"/>
      <c r="K24" s="74"/>
      <c r="L24" s="82">
        <f>SUM(G23:G28)</f>
        <v>21493</v>
      </c>
      <c r="M24" s="84" t="s">
        <v>17</v>
      </c>
      <c r="N24" s="81"/>
      <c r="O24" s="62">
        <v>30</v>
      </c>
      <c r="P24" s="62">
        <f t="shared" si="0"/>
        <v>2592</v>
      </c>
      <c r="Q24" s="62">
        <f t="shared" si="3"/>
        <v>3620</v>
      </c>
      <c r="R24" s="77"/>
      <c r="S24" s="58"/>
      <c r="T24" s="58"/>
      <c r="U24" s="58"/>
      <c r="V24" s="58"/>
      <c r="W24" s="58"/>
    </row>
    <row r="25" spans="1:23" x14ac:dyDescent="0.35">
      <c r="A25" s="58"/>
      <c r="B25" s="58"/>
      <c r="C25" s="60">
        <v>15</v>
      </c>
      <c r="D25" s="61">
        <v>44515</v>
      </c>
      <c r="E25" s="73">
        <v>0.33333333333333331</v>
      </c>
      <c r="F25" s="62">
        <f>'Día 15'!C16</f>
        <v>926859</v>
      </c>
      <c r="G25" s="62">
        <f t="shared" si="1"/>
        <v>3440</v>
      </c>
      <c r="H25" s="63">
        <f t="shared" si="2"/>
        <v>39.814814814814817</v>
      </c>
      <c r="I25" s="147"/>
      <c r="J25" s="147"/>
      <c r="K25" s="74"/>
      <c r="L25" s="87">
        <f>L24*1000/6/24/60/60</f>
        <v>41.460262345679006</v>
      </c>
      <c r="M25" s="87" t="s">
        <v>11</v>
      </c>
      <c r="N25" s="81"/>
      <c r="O25" s="62">
        <v>30</v>
      </c>
      <c r="P25" s="62">
        <f t="shared" si="0"/>
        <v>2592</v>
      </c>
      <c r="Q25" s="62">
        <f t="shared" si="3"/>
        <v>3440</v>
      </c>
      <c r="R25" s="77"/>
      <c r="S25" s="58"/>
      <c r="T25" s="58"/>
      <c r="U25" s="58"/>
      <c r="V25" s="58"/>
      <c r="W25" s="58"/>
    </row>
    <row r="26" spans="1:23" x14ac:dyDescent="0.35">
      <c r="A26" s="58"/>
      <c r="B26" s="58"/>
      <c r="C26" s="60">
        <v>16</v>
      </c>
      <c r="D26" s="61">
        <v>44516</v>
      </c>
      <c r="E26" s="73">
        <v>0.33333333333333331</v>
      </c>
      <c r="F26" s="62">
        <f>'Día 16'!C16</f>
        <v>930395</v>
      </c>
      <c r="G26" s="62">
        <f t="shared" si="1"/>
        <v>3536</v>
      </c>
      <c r="H26" s="63">
        <f t="shared" si="2"/>
        <v>40.925925925925931</v>
      </c>
      <c r="I26" s="147"/>
      <c r="J26" s="147"/>
      <c r="K26" s="76"/>
      <c r="L26" s="85"/>
      <c r="M26" s="86"/>
      <c r="N26" s="81"/>
      <c r="O26" s="62">
        <v>30</v>
      </c>
      <c r="P26" s="62">
        <f t="shared" si="0"/>
        <v>2592</v>
      </c>
      <c r="Q26" s="62">
        <f t="shared" si="3"/>
        <v>3536</v>
      </c>
      <c r="R26" s="77"/>
      <c r="S26" s="58"/>
      <c r="T26" s="58"/>
      <c r="U26" s="58"/>
      <c r="V26" s="58"/>
      <c r="W26" s="58"/>
    </row>
    <row r="27" spans="1:23" x14ac:dyDescent="0.35">
      <c r="A27" s="58"/>
      <c r="B27" s="58"/>
      <c r="C27" s="60">
        <v>17</v>
      </c>
      <c r="D27" s="61">
        <v>44517</v>
      </c>
      <c r="E27" s="73">
        <v>0.33333333333333331</v>
      </c>
      <c r="F27" s="62">
        <f>'Día 17'!C16</f>
        <v>934132</v>
      </c>
      <c r="G27" s="62">
        <f t="shared" si="1"/>
        <v>3737</v>
      </c>
      <c r="H27" s="63">
        <f t="shared" si="2"/>
        <v>43.252314814814817</v>
      </c>
      <c r="I27" s="147"/>
      <c r="J27" s="147"/>
      <c r="K27" s="58"/>
      <c r="L27" s="79"/>
      <c r="M27" s="80"/>
      <c r="N27" s="81"/>
      <c r="O27" s="62">
        <v>30</v>
      </c>
      <c r="P27" s="62">
        <f t="shared" si="0"/>
        <v>2592</v>
      </c>
      <c r="Q27" s="62">
        <f t="shared" si="3"/>
        <v>3737</v>
      </c>
      <c r="R27" s="77"/>
      <c r="S27" s="58"/>
      <c r="T27" s="58"/>
      <c r="U27" s="58"/>
      <c r="V27" s="58"/>
      <c r="W27" s="58"/>
    </row>
    <row r="28" spans="1:23" x14ac:dyDescent="0.35">
      <c r="A28" s="58"/>
      <c r="B28" s="58"/>
      <c r="C28" s="60">
        <v>18</v>
      </c>
      <c r="D28" s="61">
        <v>44518</v>
      </c>
      <c r="E28" s="73">
        <v>0.33333333333333331</v>
      </c>
      <c r="F28" s="62">
        <f>'Día 18'!C16</f>
        <v>937613</v>
      </c>
      <c r="G28" s="62">
        <f t="shared" si="1"/>
        <v>3481</v>
      </c>
      <c r="H28" s="63">
        <f t="shared" si="2"/>
        <v>40.289351851851848</v>
      </c>
      <c r="I28" s="147"/>
      <c r="J28" s="147"/>
      <c r="K28" s="58"/>
      <c r="L28" s="79"/>
      <c r="M28" s="80"/>
      <c r="N28" s="81"/>
      <c r="O28" s="62">
        <v>30</v>
      </c>
      <c r="P28" s="62">
        <f t="shared" si="0"/>
        <v>2592</v>
      </c>
      <c r="Q28" s="62">
        <f t="shared" si="3"/>
        <v>3481</v>
      </c>
      <c r="R28" s="77"/>
      <c r="S28" s="58"/>
      <c r="T28" s="58"/>
      <c r="U28" s="58"/>
      <c r="V28" s="58"/>
      <c r="W28" s="58"/>
    </row>
    <row r="29" spans="1:23" x14ac:dyDescent="0.35">
      <c r="A29" s="58"/>
      <c r="B29" s="58"/>
      <c r="C29" s="60">
        <v>19</v>
      </c>
      <c r="D29" s="61">
        <v>44519</v>
      </c>
      <c r="E29" s="73">
        <v>0.33333333333333331</v>
      </c>
      <c r="F29" s="62">
        <f>'Día 19'!C16</f>
        <v>941213</v>
      </c>
      <c r="G29" s="62">
        <f t="shared" si="1"/>
        <v>3600</v>
      </c>
      <c r="H29" s="63">
        <f t="shared" si="2"/>
        <v>41.666666666666664</v>
      </c>
      <c r="I29" s="147"/>
      <c r="J29" s="147"/>
      <c r="K29" s="108" t="s">
        <v>36</v>
      </c>
      <c r="L29" s="109"/>
      <c r="M29" s="110"/>
      <c r="N29" s="81"/>
      <c r="O29" s="62">
        <v>30</v>
      </c>
      <c r="P29" s="62">
        <f t="shared" si="0"/>
        <v>2592</v>
      </c>
      <c r="Q29" s="62">
        <f t="shared" si="3"/>
        <v>3600</v>
      </c>
      <c r="R29" s="77"/>
      <c r="S29" s="58"/>
      <c r="T29" s="58"/>
      <c r="U29" s="58"/>
      <c r="V29" s="58"/>
      <c r="W29" s="58"/>
    </row>
    <row r="30" spans="1:23" x14ac:dyDescent="0.35">
      <c r="A30" s="58"/>
      <c r="B30" s="58"/>
      <c r="C30" s="60">
        <v>20</v>
      </c>
      <c r="D30" s="61">
        <v>44520</v>
      </c>
      <c r="E30" s="73">
        <v>0.33333333333333331</v>
      </c>
      <c r="F30" s="62">
        <f>'Día 20'!C16</f>
        <v>944699</v>
      </c>
      <c r="G30" s="62">
        <f t="shared" si="1"/>
        <v>3486</v>
      </c>
      <c r="H30" s="63">
        <f t="shared" si="2"/>
        <v>40.347222222222221</v>
      </c>
      <c r="I30" s="147"/>
      <c r="J30" s="147"/>
      <c r="K30" s="74"/>
      <c r="L30" s="82">
        <f>SUM(G29:G34)</f>
        <v>21769</v>
      </c>
      <c r="M30" s="84" t="s">
        <v>17</v>
      </c>
      <c r="N30" s="81"/>
      <c r="O30" s="62">
        <v>30</v>
      </c>
      <c r="P30" s="62">
        <f t="shared" si="0"/>
        <v>2592</v>
      </c>
      <c r="Q30" s="62">
        <f t="shared" si="3"/>
        <v>3486</v>
      </c>
      <c r="R30" s="77"/>
      <c r="S30" s="58"/>
      <c r="T30" s="58"/>
      <c r="U30" s="58"/>
      <c r="V30" s="58"/>
      <c r="W30" s="58"/>
    </row>
    <row r="31" spans="1:23" x14ac:dyDescent="0.35">
      <c r="A31" s="58"/>
      <c r="B31" s="58"/>
      <c r="C31" s="60">
        <v>21</v>
      </c>
      <c r="D31" s="61">
        <v>44521</v>
      </c>
      <c r="E31" s="73">
        <v>0.33333333333333331</v>
      </c>
      <c r="F31" s="62">
        <f>'Día 21'!C16</f>
        <v>948333</v>
      </c>
      <c r="G31" s="62">
        <f t="shared" si="1"/>
        <v>3634</v>
      </c>
      <c r="H31" s="63">
        <f t="shared" si="2"/>
        <v>42.060185185185183</v>
      </c>
      <c r="I31" s="147"/>
      <c r="J31" s="147"/>
      <c r="K31" s="74"/>
      <c r="L31" s="87">
        <f>L30*1000/6/24/60/60</f>
        <v>41.99266975308641</v>
      </c>
      <c r="M31" s="87" t="s">
        <v>11</v>
      </c>
      <c r="N31" s="81"/>
      <c r="O31" s="62">
        <v>30</v>
      </c>
      <c r="P31" s="62">
        <f t="shared" si="0"/>
        <v>2592</v>
      </c>
      <c r="Q31" s="62">
        <f t="shared" si="3"/>
        <v>3634</v>
      </c>
      <c r="R31" s="77"/>
      <c r="S31" s="58"/>
      <c r="T31" s="58"/>
      <c r="U31" s="58"/>
      <c r="V31" s="58"/>
      <c r="W31" s="58"/>
    </row>
    <row r="32" spans="1:23" x14ac:dyDescent="0.35">
      <c r="A32" s="58"/>
      <c r="B32" s="58"/>
      <c r="C32" s="60">
        <v>22</v>
      </c>
      <c r="D32" s="61">
        <v>44522</v>
      </c>
      <c r="E32" s="73">
        <v>0.33333333333333331</v>
      </c>
      <c r="F32" s="62">
        <f>'Día 22'!C16</f>
        <v>951903</v>
      </c>
      <c r="G32" s="62">
        <f t="shared" si="1"/>
        <v>3570</v>
      </c>
      <c r="H32" s="63">
        <f t="shared" si="2"/>
        <v>41.319444444444443</v>
      </c>
      <c r="I32" s="147"/>
      <c r="J32" s="147"/>
      <c r="K32" s="76"/>
      <c r="L32" s="85"/>
      <c r="M32" s="86"/>
      <c r="N32" s="81"/>
      <c r="O32" s="62">
        <v>30</v>
      </c>
      <c r="P32" s="62">
        <f t="shared" si="0"/>
        <v>2592</v>
      </c>
      <c r="Q32" s="62">
        <f t="shared" si="3"/>
        <v>3570</v>
      </c>
      <c r="R32" s="77"/>
      <c r="S32" s="58"/>
      <c r="T32" s="58"/>
      <c r="U32" s="58"/>
      <c r="V32" s="58"/>
      <c r="W32" s="58"/>
    </row>
    <row r="33" spans="1:23" x14ac:dyDescent="0.35">
      <c r="A33" s="58"/>
      <c r="B33" s="58"/>
      <c r="C33" s="60">
        <v>23</v>
      </c>
      <c r="D33" s="61">
        <v>44523</v>
      </c>
      <c r="E33" s="73">
        <v>0.33333333333333331</v>
      </c>
      <c r="F33" s="62">
        <f>'Día 23'!C16</f>
        <v>955668</v>
      </c>
      <c r="G33" s="62">
        <f t="shared" si="1"/>
        <v>3765</v>
      </c>
      <c r="H33" s="63">
        <f t="shared" si="2"/>
        <v>43.576388888888893</v>
      </c>
      <c r="I33" s="147"/>
      <c r="J33" s="147"/>
      <c r="K33" s="58"/>
      <c r="L33" s="79"/>
      <c r="M33" s="80"/>
      <c r="N33" s="81"/>
      <c r="O33" s="62">
        <v>30</v>
      </c>
      <c r="P33" s="62">
        <f t="shared" si="0"/>
        <v>2592</v>
      </c>
      <c r="Q33" s="62">
        <f t="shared" si="3"/>
        <v>3765</v>
      </c>
      <c r="R33" s="77"/>
      <c r="S33" s="58"/>
      <c r="T33" s="58"/>
      <c r="U33" s="58"/>
      <c r="V33" s="58"/>
      <c r="W33" s="58"/>
    </row>
    <row r="34" spans="1:23" x14ac:dyDescent="0.35">
      <c r="A34" s="58"/>
      <c r="B34" s="58"/>
      <c r="C34" s="60">
        <v>24</v>
      </c>
      <c r="D34" s="61">
        <v>44524</v>
      </c>
      <c r="E34" s="73">
        <v>0.33333333333333331</v>
      </c>
      <c r="F34" s="62">
        <f>'Día 24'!C16</f>
        <v>959382</v>
      </c>
      <c r="G34" s="62">
        <f t="shared" si="1"/>
        <v>3714</v>
      </c>
      <c r="H34" s="63">
        <f t="shared" si="2"/>
        <v>42.986111111111107</v>
      </c>
      <c r="I34" s="147"/>
      <c r="J34" s="147"/>
      <c r="K34" s="58"/>
      <c r="L34" s="79"/>
      <c r="M34" s="80"/>
      <c r="N34" s="81"/>
      <c r="O34" s="62">
        <v>30</v>
      </c>
      <c r="P34" s="62">
        <f t="shared" si="0"/>
        <v>2592</v>
      </c>
      <c r="Q34" s="62">
        <f t="shared" si="3"/>
        <v>3714</v>
      </c>
      <c r="R34" s="77"/>
      <c r="S34" s="58"/>
      <c r="T34" s="58"/>
      <c r="U34" s="58"/>
      <c r="V34" s="58"/>
      <c r="W34" s="58"/>
    </row>
    <row r="35" spans="1:23" x14ac:dyDescent="0.35">
      <c r="A35" s="58"/>
      <c r="B35" s="58"/>
      <c r="C35" s="60">
        <v>25</v>
      </c>
      <c r="D35" s="61">
        <v>44525</v>
      </c>
      <c r="E35" s="73">
        <v>0.33333333333333331</v>
      </c>
      <c r="F35" s="62">
        <f>'Día 25'!C16</f>
        <v>963076</v>
      </c>
      <c r="G35" s="62">
        <f t="shared" si="1"/>
        <v>3694</v>
      </c>
      <c r="H35" s="63">
        <f t="shared" si="2"/>
        <v>42.754629629629633</v>
      </c>
      <c r="I35" s="147"/>
      <c r="J35" s="147"/>
      <c r="K35" s="108" t="s">
        <v>32</v>
      </c>
      <c r="L35" s="109"/>
      <c r="M35" s="110"/>
      <c r="N35" s="81"/>
      <c r="O35" s="62">
        <v>30</v>
      </c>
      <c r="P35" s="62">
        <f t="shared" si="0"/>
        <v>2592</v>
      </c>
      <c r="Q35" s="62">
        <f t="shared" si="3"/>
        <v>3694</v>
      </c>
      <c r="R35" s="77"/>
      <c r="S35" s="58"/>
      <c r="T35" s="58"/>
      <c r="U35" s="58"/>
      <c r="V35" s="58"/>
      <c r="W35" s="58"/>
    </row>
    <row r="36" spans="1:23" x14ac:dyDescent="0.35">
      <c r="A36" s="58"/>
      <c r="B36" s="58"/>
      <c r="C36" s="60">
        <v>26</v>
      </c>
      <c r="D36" s="61">
        <v>44526</v>
      </c>
      <c r="E36" s="73">
        <v>0.33333333333333331</v>
      </c>
      <c r="F36" s="62">
        <f>'Día 26'!C16</f>
        <v>966322</v>
      </c>
      <c r="G36" s="62">
        <f t="shared" si="1"/>
        <v>3246</v>
      </c>
      <c r="H36" s="63">
        <f t="shared" si="2"/>
        <v>37.569444444444443</v>
      </c>
      <c r="I36" s="147"/>
      <c r="J36" s="147"/>
      <c r="K36" s="74"/>
      <c r="L36" s="82">
        <f>SUM(G35:G40)</f>
        <v>20174</v>
      </c>
      <c r="M36" s="84" t="s">
        <v>17</v>
      </c>
      <c r="N36" s="81"/>
      <c r="O36" s="62">
        <v>30</v>
      </c>
      <c r="P36" s="62">
        <f t="shared" si="0"/>
        <v>2592</v>
      </c>
      <c r="Q36" s="62">
        <f t="shared" si="3"/>
        <v>3246</v>
      </c>
      <c r="R36" s="77"/>
      <c r="S36" s="58"/>
      <c r="T36" s="58"/>
      <c r="U36" s="58"/>
      <c r="V36" s="58"/>
      <c r="W36" s="58"/>
    </row>
    <row r="37" spans="1:23" x14ac:dyDescent="0.35">
      <c r="A37" s="58"/>
      <c r="B37" s="58"/>
      <c r="C37" s="60">
        <v>27</v>
      </c>
      <c r="D37" s="61">
        <v>44527</v>
      </c>
      <c r="E37" s="73">
        <v>0.33333333333333331</v>
      </c>
      <c r="F37" s="62">
        <f>'Día 27'!C16</f>
        <v>969325</v>
      </c>
      <c r="G37" s="62">
        <f t="shared" si="1"/>
        <v>3003</v>
      </c>
      <c r="H37" s="63">
        <f t="shared" si="2"/>
        <v>34.756944444444443</v>
      </c>
      <c r="I37" s="147"/>
      <c r="J37" s="147"/>
      <c r="K37" s="74"/>
      <c r="L37" s="87">
        <f>L36*1000/6/24/60/60</f>
        <v>38.915895061728392</v>
      </c>
      <c r="M37" s="87" t="s">
        <v>11</v>
      </c>
      <c r="N37" s="81"/>
      <c r="O37" s="62">
        <v>30</v>
      </c>
      <c r="P37" s="62">
        <f t="shared" si="0"/>
        <v>2592</v>
      </c>
      <c r="Q37" s="62">
        <f t="shared" si="3"/>
        <v>3003</v>
      </c>
      <c r="R37" s="77"/>
      <c r="S37" s="58"/>
      <c r="T37" s="58"/>
      <c r="U37" s="58"/>
      <c r="V37" s="58"/>
      <c r="W37" s="58"/>
    </row>
    <row r="38" spans="1:23" x14ac:dyDescent="0.35">
      <c r="A38" s="58"/>
      <c r="B38" s="58"/>
      <c r="C38" s="60">
        <v>28</v>
      </c>
      <c r="D38" s="61">
        <v>44528</v>
      </c>
      <c r="E38" s="73">
        <v>0.33333333333333331</v>
      </c>
      <c r="F38" s="62">
        <f>'Día 28'!C16</f>
        <v>971674</v>
      </c>
      <c r="G38" s="62">
        <f t="shared" si="1"/>
        <v>2349</v>
      </c>
      <c r="H38" s="63">
        <f t="shared" si="2"/>
        <v>27.1875</v>
      </c>
      <c r="I38" s="147"/>
      <c r="J38" s="147"/>
      <c r="K38" s="76"/>
      <c r="L38" s="85"/>
      <c r="M38" s="86"/>
      <c r="N38" s="81"/>
      <c r="O38" s="62">
        <v>30</v>
      </c>
      <c r="P38" s="62">
        <f t="shared" si="0"/>
        <v>2592</v>
      </c>
      <c r="Q38" s="62">
        <f t="shared" si="3"/>
        <v>2349</v>
      </c>
      <c r="R38" s="77"/>
      <c r="S38" s="58"/>
      <c r="T38" s="58"/>
      <c r="U38" s="58"/>
      <c r="V38" s="58"/>
      <c r="W38" s="58"/>
    </row>
    <row r="39" spans="1:23" x14ac:dyDescent="0.35">
      <c r="A39" s="58"/>
      <c r="B39" s="58"/>
      <c r="C39" s="60">
        <v>29</v>
      </c>
      <c r="D39" s="61">
        <v>44529</v>
      </c>
      <c r="E39" s="73">
        <v>0.33333333333333331</v>
      </c>
      <c r="F39" s="62">
        <f>'Día 29'!C16</f>
        <v>975670</v>
      </c>
      <c r="G39" s="62">
        <f t="shared" si="1"/>
        <v>3996</v>
      </c>
      <c r="H39" s="63">
        <f t="shared" si="2"/>
        <v>46.25</v>
      </c>
      <c r="I39" s="147"/>
      <c r="J39" s="147"/>
      <c r="K39" s="58"/>
      <c r="L39" s="79"/>
      <c r="M39" s="80"/>
      <c r="N39" s="81"/>
      <c r="O39" s="62">
        <v>30</v>
      </c>
      <c r="P39" s="62">
        <f t="shared" si="0"/>
        <v>2592</v>
      </c>
      <c r="Q39" s="62">
        <f t="shared" si="3"/>
        <v>3996</v>
      </c>
      <c r="R39" s="77"/>
      <c r="S39" s="58"/>
      <c r="T39" s="58"/>
      <c r="U39" s="58"/>
      <c r="V39" s="58"/>
      <c r="W39" s="58"/>
    </row>
    <row r="40" spans="1:23" x14ac:dyDescent="0.35">
      <c r="A40" s="58"/>
      <c r="B40" s="58"/>
      <c r="C40" s="60">
        <v>30</v>
      </c>
      <c r="D40" s="61">
        <v>44530</v>
      </c>
      <c r="E40" s="73">
        <v>0.33333333333333331</v>
      </c>
      <c r="F40" s="62">
        <f>'Día 30'!C16</f>
        <v>979556</v>
      </c>
      <c r="G40" s="62">
        <f t="shared" si="1"/>
        <v>3886</v>
      </c>
      <c r="H40" s="63">
        <f t="shared" si="2"/>
        <v>44.976851851851848</v>
      </c>
      <c r="I40" s="147"/>
      <c r="J40" s="147"/>
      <c r="K40" s="58"/>
      <c r="L40" s="79"/>
      <c r="M40" s="80"/>
      <c r="N40" s="81"/>
      <c r="O40" s="62">
        <v>30</v>
      </c>
      <c r="P40" s="62">
        <f t="shared" si="0"/>
        <v>2592</v>
      </c>
      <c r="Q40" s="62">
        <f t="shared" si="3"/>
        <v>3886</v>
      </c>
      <c r="R40" s="77"/>
      <c r="S40" s="58"/>
      <c r="T40" s="58"/>
      <c r="U40" s="58"/>
      <c r="V40" s="58"/>
      <c r="W40" s="58"/>
    </row>
    <row r="41" spans="1:23" x14ac:dyDescent="0.35">
      <c r="A41" s="58"/>
      <c r="B41" s="58"/>
      <c r="C41" s="60" t="s">
        <v>24</v>
      </c>
      <c r="D41" s="61"/>
      <c r="E41" s="73"/>
      <c r="F41" s="60"/>
      <c r="G41" s="144">
        <f>(AVERAGE(G11:G40)-2592)/2592</f>
        <v>0.34957561728395059</v>
      </c>
      <c r="H41" s="144">
        <f>(AVERAGE(H11:H40)-30)/30</f>
        <v>0.34957561728395015</v>
      </c>
      <c r="I41" s="147"/>
      <c r="J41" s="147"/>
      <c r="K41" s="58"/>
      <c r="L41" s="77"/>
      <c r="M41" s="77"/>
      <c r="N41" s="77"/>
      <c r="O41" s="77"/>
      <c r="P41" s="77"/>
      <c r="Q41" s="77"/>
      <c r="R41" s="77"/>
      <c r="S41" s="58"/>
      <c r="T41" s="58"/>
      <c r="U41" s="58"/>
      <c r="V41" s="58"/>
      <c r="W41" s="58"/>
    </row>
    <row r="42" spans="1:23" x14ac:dyDescent="0.35">
      <c r="A42" s="58"/>
      <c r="B42" s="58"/>
      <c r="C42" s="64"/>
      <c r="D42" s="65"/>
      <c r="E42" s="65"/>
      <c r="F42" s="65"/>
      <c r="G42" s="65"/>
      <c r="H42" s="66"/>
      <c r="I42" s="147"/>
      <c r="J42" s="147"/>
      <c r="K42" s="58"/>
      <c r="L42" s="77"/>
      <c r="M42" s="77"/>
      <c r="N42" s="91" t="s">
        <v>22</v>
      </c>
      <c r="O42" s="92" t="s">
        <v>26</v>
      </c>
      <c r="P42" s="90">
        <f>SUM(P11:P40)</f>
        <v>77760</v>
      </c>
      <c r="Q42" s="62">
        <f>SUM(Q11:Q40)</f>
        <v>104943</v>
      </c>
      <c r="R42" s="77"/>
      <c r="S42" s="58"/>
      <c r="T42" s="58"/>
      <c r="U42" s="58"/>
      <c r="V42" s="58"/>
      <c r="W42" s="58"/>
    </row>
    <row r="43" spans="1:23" x14ac:dyDescent="0.35">
      <c r="A43" s="58"/>
      <c r="B43" s="58"/>
      <c r="C43" s="67"/>
      <c r="D43" s="70" t="s">
        <v>16</v>
      </c>
      <c r="E43" s="70"/>
      <c r="F43" s="70"/>
      <c r="G43" s="106">
        <f>(F40-F10)*1000/30/24/60/60</f>
        <v>40.487268518518512</v>
      </c>
      <c r="H43" s="71" t="s">
        <v>15</v>
      </c>
      <c r="I43" s="147"/>
      <c r="J43" s="147"/>
      <c r="K43" s="58"/>
      <c r="L43" s="77"/>
      <c r="M43" s="75"/>
      <c r="N43" s="93"/>
      <c r="O43" s="94" t="s">
        <v>27</v>
      </c>
      <c r="P43" s="95">
        <f>P42*1000/30/24/60/60</f>
        <v>30</v>
      </c>
      <c r="Q43" s="96">
        <f>Q42*1000/30/24/60/60</f>
        <v>40.487268518518512</v>
      </c>
      <c r="R43" s="75" t="s">
        <v>30</v>
      </c>
      <c r="S43" s="58"/>
      <c r="T43" s="58"/>
      <c r="U43" s="58"/>
      <c r="V43" s="58"/>
      <c r="W43" s="58"/>
    </row>
    <row r="44" spans="1:23" x14ac:dyDescent="0.35">
      <c r="A44" s="58"/>
      <c r="B44" s="58"/>
      <c r="C44" s="68"/>
      <c r="D44" s="69"/>
      <c r="E44" s="69"/>
      <c r="F44" s="69"/>
      <c r="G44" s="145">
        <f>SUM(G11:G40)</f>
        <v>104943</v>
      </c>
      <c r="H44" s="146" t="s">
        <v>43</v>
      </c>
      <c r="I44" s="147"/>
      <c r="J44" s="147"/>
      <c r="K44" s="58"/>
      <c r="L44" s="77"/>
      <c r="M44" s="77"/>
      <c r="N44" s="77"/>
      <c r="O44" s="77"/>
      <c r="P44" s="77"/>
      <c r="Q44" s="77"/>
      <c r="R44" s="77"/>
      <c r="S44" s="58"/>
      <c r="T44" s="58"/>
      <c r="U44" s="58"/>
      <c r="V44" s="58"/>
      <c r="W44" s="58"/>
    </row>
    <row r="45" spans="1:23" x14ac:dyDescent="0.35">
      <c r="A45" s="58"/>
      <c r="B45" s="58"/>
      <c r="C45" s="58"/>
      <c r="D45" s="58"/>
      <c r="E45" s="58"/>
      <c r="F45" s="58"/>
      <c r="G45" s="58"/>
      <c r="H45" s="58"/>
      <c r="I45" s="147"/>
      <c r="J45" s="147"/>
      <c r="K45" s="58"/>
      <c r="L45" s="77"/>
      <c r="M45" s="77"/>
      <c r="N45" s="88" t="s">
        <v>24</v>
      </c>
      <c r="O45" s="89" t="s">
        <v>17</v>
      </c>
      <c r="P45" s="89"/>
      <c r="Q45" s="105">
        <f>Q42-P42</f>
        <v>27183</v>
      </c>
      <c r="R45" s="77"/>
      <c r="S45" s="58"/>
      <c r="T45" s="58"/>
      <c r="U45" s="58"/>
      <c r="V45" s="58"/>
      <c r="W45" s="58"/>
    </row>
    <row r="46" spans="1:23" x14ac:dyDescent="0.35">
      <c r="A46" s="58"/>
      <c r="B46" s="58"/>
      <c r="C46" s="58" t="s">
        <v>21</v>
      </c>
      <c r="E46" s="58"/>
      <c r="F46" s="58"/>
      <c r="G46" s="58"/>
      <c r="H46" s="58"/>
      <c r="I46" s="147"/>
      <c r="J46" s="147"/>
      <c r="K46" s="58"/>
      <c r="L46" s="77"/>
      <c r="M46" s="77"/>
      <c r="N46" s="77"/>
      <c r="O46" s="77"/>
      <c r="P46" s="77"/>
      <c r="Q46" s="77"/>
      <c r="R46" s="77"/>
      <c r="S46" s="58"/>
      <c r="T46" s="58"/>
      <c r="U46" s="58"/>
      <c r="V46" s="58"/>
      <c r="W46" s="58"/>
    </row>
    <row r="47" spans="1:23" x14ac:dyDescent="0.3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x14ac:dyDescent="0.3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107"/>
      <c r="R48" s="58"/>
      <c r="S48" s="58"/>
      <c r="T48" s="58"/>
      <c r="U48" s="58"/>
      <c r="V48" s="58"/>
      <c r="W48" s="58"/>
    </row>
    <row r="49" spans="1:23" x14ac:dyDescent="0.3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x14ac:dyDescent="0.3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x14ac:dyDescent="0.3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x14ac:dyDescent="0.3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x14ac:dyDescent="0.3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x14ac:dyDescent="0.3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</sheetData>
  <mergeCells count="12">
    <mergeCell ref="F8:F9"/>
    <mergeCell ref="D8:D9"/>
    <mergeCell ref="C8:C9"/>
    <mergeCell ref="P8:P9"/>
    <mergeCell ref="Q8:Q9"/>
    <mergeCell ref="O8:O9"/>
    <mergeCell ref="G8:H9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8'!B7+1</f>
        <v>44509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8'!C26</f>
        <v>902920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905076</v>
      </c>
      <c r="D16" s="52">
        <f>+C16-C8</f>
        <v>2156</v>
      </c>
      <c r="E16" s="52">
        <f>+D16*1000/14/3600</f>
        <v>42.777777777777779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905884</v>
      </c>
      <c r="D21" s="52">
        <f>+C21-C16</f>
        <v>808</v>
      </c>
      <c r="E21" s="52">
        <f>+D21*1000/5/3600</f>
        <v>44.888888888888886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906634</v>
      </c>
      <c r="D26" s="52">
        <f>+C26-C21</f>
        <v>750</v>
      </c>
      <c r="E26" s="52">
        <f>+D26*1000/5/3600</f>
        <v>41.666666666666664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8" zoomScale="85" zoomScaleNormal="85" zoomScalePageLayoutView="70" workbookViewId="0">
      <selection activeCell="F18" sqref="F1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9'!B7+1</f>
        <v>44510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9'!C26</f>
        <v>906634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98">
        <v>0.33333333333333298</v>
      </c>
      <c r="C16" s="51">
        <v>908811</v>
      </c>
      <c r="D16" s="52">
        <f>+C16-C8</f>
        <v>2177</v>
      </c>
      <c r="E16" s="52">
        <f>+D16*1000/14/3600</f>
        <v>43.194444444444443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909590</v>
      </c>
      <c r="D21" s="52">
        <f>+C21-C16</f>
        <v>779</v>
      </c>
      <c r="E21" s="52">
        <f>+D21*1000/5/3600</f>
        <v>43.277777777777779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910365</v>
      </c>
      <c r="D26" s="52">
        <f>+C26-C21</f>
        <v>775</v>
      </c>
      <c r="E26" s="52">
        <f>+D26*1000/5/3600</f>
        <v>43.055555555555557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9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10'!B7+1</f>
        <v>44511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10'!C26</f>
        <v>910365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912491</v>
      </c>
      <c r="D16" s="52">
        <f>+C16-C8</f>
        <v>2126</v>
      </c>
      <c r="E16" s="52">
        <f>+D16*1000/14/3600</f>
        <v>42.182539682539684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3">
        <v>913337</v>
      </c>
      <c r="D21" s="52">
        <f>+C21-C16</f>
        <v>846</v>
      </c>
      <c r="E21" s="52">
        <f>+D21*1000/5/3600</f>
        <v>47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914031</v>
      </c>
      <c r="D26" s="52">
        <f>+C26-C21</f>
        <v>694</v>
      </c>
      <c r="E26" s="52">
        <f>+D26*1000/5/3600</f>
        <v>38.555555555555557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11'!B7+1</f>
        <v>44512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11'!C26</f>
        <v>914031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916120</v>
      </c>
      <c r="D16" s="52">
        <f>+C16-C8</f>
        <v>2089</v>
      </c>
      <c r="E16" s="52">
        <f>+D16*1000/14/3600</f>
        <v>41.448412698412696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916907</v>
      </c>
      <c r="D21" s="52">
        <f>+C21-C16</f>
        <v>787</v>
      </c>
      <c r="E21" s="52">
        <f>+D21*1000/5/3600</f>
        <v>43.722222222222221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917333</v>
      </c>
      <c r="D26" s="52">
        <f>+C26-C21</f>
        <v>426</v>
      </c>
      <c r="E26" s="52">
        <f>+D26*1000/5/3600</f>
        <v>23.666666666666668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6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12'!B7+1</f>
        <v>44513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12'!C26</f>
        <v>917333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919799</v>
      </c>
      <c r="D16" s="52">
        <f>+C16-C8</f>
        <v>2466</v>
      </c>
      <c r="E16" s="52">
        <f>+D16*1000/14/3600</f>
        <v>48.928571428571423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 t="s">
        <v>38</v>
      </c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920545</v>
      </c>
      <c r="D21" s="52">
        <f>+C21-C16</f>
        <v>746</v>
      </c>
      <c r="E21" s="52">
        <f>+D21*1000/5/3600</f>
        <v>41.444444444444443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921302</v>
      </c>
      <c r="D26" s="52">
        <f>+C26-C21</f>
        <v>757</v>
      </c>
      <c r="E26" s="52">
        <f>+D26*1000/5/3600</f>
        <v>42.055555555555557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13'!B7+1</f>
        <v>44514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13'!C26</f>
        <v>921302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923419</v>
      </c>
      <c r="D16" s="52">
        <f>+C16-C8</f>
        <v>2117</v>
      </c>
      <c r="E16" s="52">
        <f>+D16*1000/14/3600</f>
        <v>42.003968253968253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924280</v>
      </c>
      <c r="D21" s="52">
        <f>+C21-C16</f>
        <v>861</v>
      </c>
      <c r="E21" s="52">
        <f>+D21*1000/5/3600</f>
        <v>47.833333333333336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924914</v>
      </c>
      <c r="D26" s="52">
        <f>+C26-C21</f>
        <v>634</v>
      </c>
      <c r="E26" s="52">
        <f>+D26*1000/5/3600</f>
        <v>35.222222222222221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4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14'!B7+1</f>
        <v>44515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14'!C26</f>
        <v>924914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926859</v>
      </c>
      <c r="D16" s="52">
        <f>+C16-C8</f>
        <v>1945</v>
      </c>
      <c r="E16" s="52">
        <f>+D16*1000/14/3600</f>
        <v>38.591269841269842</v>
      </c>
      <c r="F16" s="53" t="s">
        <v>0</v>
      </c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39</v>
      </c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927536</v>
      </c>
      <c r="D21" s="52">
        <f>+C21-C16</f>
        <v>677</v>
      </c>
      <c r="E21" s="52">
        <f>+D21*1000/5/3600</f>
        <v>37.611111111111114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928331</v>
      </c>
      <c r="D26" s="52">
        <f>+C26-C21</f>
        <v>795</v>
      </c>
      <c r="E26" s="52">
        <f>+D26*1000/5/3600</f>
        <v>44.166666666666664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15'!B7+1</f>
        <v>44516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15'!C26</f>
        <v>928331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930395</v>
      </c>
      <c r="D16" s="52">
        <f>+C16-C8</f>
        <v>2064</v>
      </c>
      <c r="E16" s="52">
        <f>+D16*1000/14/3600</f>
        <v>40.952380952380949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931217</v>
      </c>
      <c r="D21" s="52">
        <f>+C21-C16</f>
        <v>822</v>
      </c>
      <c r="E21" s="52">
        <f>+D21*1000/5/3600</f>
        <v>45.666666666666664</v>
      </c>
      <c r="F21" s="53" t="s">
        <v>0</v>
      </c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2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931979</v>
      </c>
      <c r="D26" s="52">
        <f>+C26-C21</f>
        <v>762</v>
      </c>
      <c r="E26" s="52">
        <f>+D26*1000/5/3600</f>
        <v>42.333333333333336</v>
      </c>
      <c r="F26" s="53" t="s">
        <v>0</v>
      </c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16'!B7+1</f>
        <v>44517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16'!C26</f>
        <v>931979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934132</v>
      </c>
      <c r="D16" s="52">
        <f>+C16-C8</f>
        <v>2153</v>
      </c>
      <c r="E16" s="52">
        <f>+D16*1000/14/3600</f>
        <v>42.718253968253968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934880</v>
      </c>
      <c r="D21" s="52">
        <f>+C21-C16</f>
        <v>748</v>
      </c>
      <c r="E21" s="52">
        <f>+D21*1000/5/3600</f>
        <v>41.555555555555557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935605</v>
      </c>
      <c r="D26" s="52">
        <f>+C26-C21</f>
        <v>725</v>
      </c>
      <c r="E26" s="52">
        <f>+D26*1000/5/3600</f>
        <v>40.277777777777779</v>
      </c>
      <c r="F26" s="57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17'!B7+1</f>
        <v>44518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17'!C26</f>
        <v>935605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937613</v>
      </c>
      <c r="D16" s="52">
        <f>+C16-C8</f>
        <v>2008</v>
      </c>
      <c r="E16" s="52">
        <f>+D16*1000/14/3600</f>
        <v>39.841269841269842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938343</v>
      </c>
      <c r="D21" s="52">
        <f>+C21-C16</f>
        <v>730</v>
      </c>
      <c r="E21" s="52">
        <f>+D21*1000/5/3600</f>
        <v>40.555555555555557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939107</v>
      </c>
      <c r="D26" s="52">
        <f>+C26-C21</f>
        <v>764</v>
      </c>
      <c r="E26" s="52">
        <f>+D26*1000/5/3600</f>
        <v>42.444444444444443</v>
      </c>
      <c r="F26" s="53" t="s">
        <v>0</v>
      </c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/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15">
        <v>44501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49">
        <v>875909</v>
      </c>
      <c r="D8" s="32"/>
      <c r="E8" s="32"/>
      <c r="F8" s="10"/>
      <c r="G8" s="136"/>
      <c r="H8" s="137"/>
      <c r="I8" s="33"/>
      <c r="J8" s="33" t="s">
        <v>0</v>
      </c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54">
        <f>+D10*1000/3600</f>
        <v>0</v>
      </c>
      <c r="F10" s="12" t="s">
        <v>0</v>
      </c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54">
        <f t="shared" ref="E11:E25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54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54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54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/>
      <c r="D15" s="36">
        <f t="shared" si="0"/>
        <v>0</v>
      </c>
      <c r="E15" s="54">
        <f t="shared" si="1"/>
        <v>0</v>
      </c>
      <c r="F15" s="12"/>
      <c r="G15" s="119" t="s">
        <v>0</v>
      </c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877715</v>
      </c>
      <c r="D16" s="52">
        <f>+C16-C8</f>
        <v>1806</v>
      </c>
      <c r="E16" s="52">
        <f>+D16*1000/14/3600</f>
        <v>35.833333333333336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54">
        <v>0</v>
      </c>
      <c r="F17" s="12" t="s">
        <v>0</v>
      </c>
      <c r="G17" s="119" t="s">
        <v>0</v>
      </c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54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54">
        <f t="shared" si="1"/>
        <v>0</v>
      </c>
      <c r="F19" s="12" t="s">
        <v>0</v>
      </c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54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878398</v>
      </c>
      <c r="D21" s="52">
        <f>+C21-C16</f>
        <v>683</v>
      </c>
      <c r="E21" s="52">
        <f>+D21*1000/5/3600</f>
        <v>37.944444444444443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54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54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54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54">
        <f t="shared" si="1"/>
        <v>0</v>
      </c>
      <c r="F25" s="13"/>
      <c r="G25" s="119" t="s">
        <v>0</v>
      </c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879020</v>
      </c>
      <c r="D26" s="52">
        <f>+C26-C21</f>
        <v>622</v>
      </c>
      <c r="E26" s="52">
        <f>+D26*1000/5/3600</f>
        <v>34.555555555555557</v>
      </c>
      <c r="F26" s="53" t="s">
        <v>0</v>
      </c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40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40">
        <f t="shared" ref="E28:E32" si="2">+D28*1000/3600</f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40">
        <f t="shared" si="2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40">
        <f t="shared" si="2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40">
        <f t="shared" si="2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4">
        <f t="shared" si="2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6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18'!B7+1</f>
        <v>44519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18'!C26</f>
        <v>939107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941213</v>
      </c>
      <c r="D16" s="52">
        <f>+C16-C8</f>
        <v>2106</v>
      </c>
      <c r="E16" s="52">
        <f>+D16*1000/14/3600</f>
        <v>41.785714285714285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942360</v>
      </c>
      <c r="D21" s="52">
        <f>+C21-C16</f>
        <v>1147</v>
      </c>
      <c r="E21" s="52">
        <f>+D21*1000/5/3600</f>
        <v>63.722222222222221</v>
      </c>
      <c r="F21" s="53" t="s">
        <v>40</v>
      </c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942973</v>
      </c>
      <c r="D26" s="52">
        <f>+C26-C21</f>
        <v>613</v>
      </c>
      <c r="E26" s="52">
        <f>+D26*1000/5/3600</f>
        <v>34.055555555555557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2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4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19'!B7+1</f>
        <v>44520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19'!C26</f>
        <v>942973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944699</v>
      </c>
      <c r="D16" s="52">
        <f>+C16-C8</f>
        <v>1726</v>
      </c>
      <c r="E16" s="52">
        <f>+D16*1000/14/3600</f>
        <v>34.246031746031747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945388</v>
      </c>
      <c r="D21" s="52">
        <f>+C21-C16</f>
        <v>689</v>
      </c>
      <c r="E21" s="52">
        <f>+D21*1000/5/3600</f>
        <v>38.277777777777779</v>
      </c>
      <c r="F21" s="53" t="s">
        <v>41</v>
      </c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946357</v>
      </c>
      <c r="D26" s="52">
        <f>+C26-C21</f>
        <v>969</v>
      </c>
      <c r="E26" s="52">
        <f>+D26*1000/5/3600</f>
        <v>53.833333333333336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20'!B7+1</f>
        <v>44521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20'!C26</f>
        <v>946357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948333</v>
      </c>
      <c r="D16" s="52">
        <f>+C16-C8</f>
        <v>1976</v>
      </c>
      <c r="E16" s="52">
        <f>+D16*1000/14/3600</f>
        <v>39.206349206349202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949120</v>
      </c>
      <c r="D21" s="52">
        <f>+C21-C16</f>
        <v>787</v>
      </c>
      <c r="E21" s="52">
        <f>+D21*1000/5/3600</f>
        <v>43.722222222222221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949933</v>
      </c>
      <c r="D26" s="52">
        <f>+C26-C21</f>
        <v>813</v>
      </c>
      <c r="E26" s="52">
        <f>+D26*1000/5/3600</f>
        <v>45.166666666666664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4" zoomScale="85" zoomScaleNormal="85" zoomScalePageLayoutView="70" workbookViewId="0">
      <selection activeCell="F20" sqref="F20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21'!B7+1</f>
        <v>44522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21'!C26</f>
        <v>949933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951903</v>
      </c>
      <c r="D16" s="52">
        <f>+C16-C8</f>
        <v>1970</v>
      </c>
      <c r="E16" s="52">
        <f>+D16*1000/14/3600</f>
        <v>39.087301587301589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42</v>
      </c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952659</v>
      </c>
      <c r="D21" s="52">
        <f>+C21-C16</f>
        <v>756</v>
      </c>
      <c r="E21" s="52">
        <f>+D21*1000/5/3600</f>
        <v>42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953466</v>
      </c>
      <c r="D26" s="52">
        <f>+C26-C21</f>
        <v>807</v>
      </c>
      <c r="E26" s="52">
        <f>+D26*1000/5/3600</f>
        <v>44.833333333333336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22'!B7+1</f>
        <v>44523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22'!C26</f>
        <v>953466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955668</v>
      </c>
      <c r="D16" s="52">
        <f>+C16-C8</f>
        <v>2202</v>
      </c>
      <c r="E16" s="52">
        <f>+D16*1000/14/3600</f>
        <v>43.69047619047619</v>
      </c>
      <c r="F16" s="57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956511</v>
      </c>
      <c r="D21" s="52">
        <f>+C21-C16</f>
        <v>843</v>
      </c>
      <c r="E21" s="52">
        <f>+D21*1000/5/3600</f>
        <v>46.833333333333336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957298</v>
      </c>
      <c r="D26" s="52">
        <f>+C26-C21</f>
        <v>787</v>
      </c>
      <c r="E26" s="52">
        <f>+D26*1000/5/3600</f>
        <v>43.722222222222221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23'!B7+1</f>
        <v>44524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23'!C26</f>
        <v>957298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959382</v>
      </c>
      <c r="D16" s="52">
        <f>+C16-C8</f>
        <v>2084</v>
      </c>
      <c r="E16" s="52">
        <f>+D16*1000/14/3600</f>
        <v>41.349206349206355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960229</v>
      </c>
      <c r="D21" s="52">
        <f>+C21-C16</f>
        <v>847</v>
      </c>
      <c r="E21" s="52">
        <f>+D21*1000/5/3600</f>
        <v>47.055555555555557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961015</v>
      </c>
      <c r="D26" s="52">
        <f>+C26-C21</f>
        <v>786</v>
      </c>
      <c r="E26" s="52">
        <f>+D26*1000/5/3600</f>
        <v>43.666666666666664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4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24'!B7+1</f>
        <v>44525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24'!C26</f>
        <v>961015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963076</v>
      </c>
      <c r="D16" s="52">
        <f>+C16-C8</f>
        <v>2061</v>
      </c>
      <c r="E16" s="52">
        <f>+D16*1000/14/3600</f>
        <v>40.892857142857139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963801</v>
      </c>
      <c r="D21" s="52">
        <f>+C21-C16</f>
        <v>725</v>
      </c>
      <c r="E21" s="52">
        <f>+D21*1000/5/3600</f>
        <v>40.277777777777779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2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964444</v>
      </c>
      <c r="D26" s="52">
        <f>+C26-C21</f>
        <v>643</v>
      </c>
      <c r="E26" s="52">
        <f>+D26*1000/5/3600</f>
        <v>35.722222222222221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25'!B7+1</f>
        <v>44526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25'!C26</f>
        <v>964444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/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966322</v>
      </c>
      <c r="D16" s="52">
        <f>+C16-C8</f>
        <v>1878</v>
      </c>
      <c r="E16" s="52">
        <f>+D16*1000/14/3600</f>
        <v>37.261904761904759</v>
      </c>
      <c r="F16" s="57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56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967064</v>
      </c>
      <c r="D21" s="52">
        <f>+C21-C16</f>
        <v>742</v>
      </c>
      <c r="E21" s="52">
        <f>+D21*1000/5/3600</f>
        <v>41.222222222222221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967714</v>
      </c>
      <c r="D26" s="52">
        <f>+C26-C21</f>
        <v>650</v>
      </c>
      <c r="E26" s="52">
        <f>+D26*1000/5/3600</f>
        <v>36.111111111111114</v>
      </c>
      <c r="F26" s="57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4" zoomScale="85" zoomScaleNormal="85" zoomScalePageLayoutView="70" workbookViewId="0">
      <selection activeCell="F17" sqref="F1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26'!B7+1</f>
        <v>44527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'Día 26'!C26</f>
        <v>967714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/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/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969325</v>
      </c>
      <c r="D16" s="52">
        <f>+C16-C8</f>
        <v>1611</v>
      </c>
      <c r="E16" s="52">
        <f>+D16*1000/14/3600</f>
        <v>31.964285714285712</v>
      </c>
      <c r="F16" s="57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969918</v>
      </c>
      <c r="D21" s="52">
        <f>+C21-C16</f>
        <v>593</v>
      </c>
      <c r="E21" s="52">
        <f>+D21*1000/5/3600</f>
        <v>32.944444444444443</v>
      </c>
      <c r="F21" s="57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970461</v>
      </c>
      <c r="D26" s="52">
        <f>+C26-C21</f>
        <v>543</v>
      </c>
      <c r="E26" s="52">
        <f>+D26*1000/5/3600</f>
        <v>30.166666666666668</v>
      </c>
      <c r="F26" s="57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27'!B7+1</f>
        <v>44528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27'!C26</f>
        <v>970461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971674</v>
      </c>
      <c r="D16" s="52">
        <f>+C16-C8</f>
        <v>1213</v>
      </c>
      <c r="E16" s="52">
        <f>+D16*1000/14/3600</f>
        <v>24.067460317460316</v>
      </c>
      <c r="F16" s="57" t="s">
        <v>0</v>
      </c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972275</v>
      </c>
      <c r="D21" s="52">
        <f>+C21-C16</f>
        <v>601</v>
      </c>
      <c r="E21" s="52">
        <f>+D21*1000/5/3600</f>
        <v>33.388888888888886</v>
      </c>
      <c r="F21" s="57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42"/>
      <c r="H24" s="143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973185</v>
      </c>
      <c r="D26" s="52">
        <f>+C26-C21</f>
        <v>910</v>
      </c>
      <c r="E26" s="52">
        <f>+D26*1000/5/3600</f>
        <v>50.555555555555557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4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1'!B7+1</f>
        <v>44502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1'!C26</f>
        <v>879020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 t="s">
        <v>0</v>
      </c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 t="s">
        <v>0</v>
      </c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880816</v>
      </c>
      <c r="D16" s="52">
        <f>+C16-C8</f>
        <v>1796</v>
      </c>
      <c r="E16" s="52">
        <f>+D16*1000/14/3600</f>
        <v>35.634920634920633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881472</v>
      </c>
      <c r="D21" s="52">
        <f>+C21-C16</f>
        <v>656</v>
      </c>
      <c r="E21" s="52">
        <f>+D21*1000/5/3600</f>
        <v>36.444444444444443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882091</v>
      </c>
      <c r="D26" s="52">
        <f>+C26-C21</f>
        <v>619</v>
      </c>
      <c r="E26" s="52">
        <f>+D26*1000/5/3600</f>
        <v>34.388888888888886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  <c r="D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28'!B7+1</f>
        <v>44529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28'!C26</f>
        <v>973185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975670</v>
      </c>
      <c r="D16" s="52">
        <f>+C16-C8</f>
        <v>2485</v>
      </c>
      <c r="E16" s="52">
        <f>+D16*1000/14/3600</f>
        <v>49.305555555555557</v>
      </c>
      <c r="F16" s="57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976570</v>
      </c>
      <c r="D21" s="52">
        <f>+C21-C16</f>
        <v>900</v>
      </c>
      <c r="E21" s="52">
        <f>+D21*1000/5/3600</f>
        <v>50</v>
      </c>
      <c r="F21" s="57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56"/>
      <c r="G22" s="119" t="s">
        <v>0</v>
      </c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56"/>
      <c r="G24" s="119" t="s">
        <v>0</v>
      </c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977397</v>
      </c>
      <c r="D26" s="52">
        <f>+C26-C21</f>
        <v>827</v>
      </c>
      <c r="E26" s="52">
        <f>+D26*1000/5/3600</f>
        <v>45.944444444444443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56" t="s">
        <v>0</v>
      </c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56" t="s">
        <v>0</v>
      </c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0"/>
  <dimension ref="B1:R43"/>
  <sheetViews>
    <sheetView showGridLines="0" showWhiteSpace="0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style="1" customWidth="1"/>
    <col min="2" max="2" width="25.81640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29'!B7+1</f>
        <v>44530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29'!C26</f>
        <v>977397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51">
        <v>979556</v>
      </c>
      <c r="D16" s="52">
        <f>+C16-C8</f>
        <v>2159</v>
      </c>
      <c r="E16" s="52">
        <f>+D16*1000/14/3600</f>
        <v>42.837301587301589</v>
      </c>
      <c r="F16" s="53"/>
      <c r="G16" s="132" t="s">
        <v>0</v>
      </c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51">
        <v>980285</v>
      </c>
      <c r="D21" s="52">
        <f>+C21-C16</f>
        <v>729</v>
      </c>
      <c r="E21" s="52">
        <f>+D21*1000/5/3600</f>
        <v>40.5</v>
      </c>
      <c r="F21" s="53"/>
      <c r="G21" s="132" t="s">
        <v>0</v>
      </c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 t="s">
        <v>0</v>
      </c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51">
        <v>981179</v>
      </c>
      <c r="D26" s="52">
        <f>+C26-C21</f>
        <v>894</v>
      </c>
      <c r="E26" s="52">
        <f>+D26*1000/5/3600</f>
        <v>49.666666666666664</v>
      </c>
      <c r="F26" s="53"/>
      <c r="G26" s="132" t="s">
        <v>0</v>
      </c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8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2'!B7+1</f>
        <v>44503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2'!C26</f>
        <v>882091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884133</v>
      </c>
      <c r="D16" s="52">
        <f>+C16-C8</f>
        <v>2042</v>
      </c>
      <c r="E16" s="52">
        <f>+D16*1000/14/3600</f>
        <v>40.515873015873019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884942</v>
      </c>
      <c r="D21" s="52">
        <f>+C21-C16</f>
        <v>809</v>
      </c>
      <c r="E21" s="52">
        <f>+D21*1000/5/3600</f>
        <v>44.944444444444443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885735</v>
      </c>
      <c r="D26" s="52">
        <f>+C26-C21</f>
        <v>793</v>
      </c>
      <c r="E26" s="52">
        <f>+D26*1000/5/3600</f>
        <v>44.055555555555557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8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3'!B7+1</f>
        <v>44504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3'!C26</f>
        <v>885735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887906</v>
      </c>
      <c r="D16" s="52">
        <f>+C16-C8</f>
        <v>2171</v>
      </c>
      <c r="E16" s="52">
        <f>+D16*1000/14/3600</f>
        <v>43.07539682539683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 t="s">
        <v>0</v>
      </c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888648</v>
      </c>
      <c r="D21" s="52">
        <f>+C21-C16</f>
        <v>742</v>
      </c>
      <c r="E21" s="52">
        <f>+D21*1000/5/3600</f>
        <v>41.222222222222221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889400</v>
      </c>
      <c r="D26" s="52">
        <f>+C26-C21</f>
        <v>752</v>
      </c>
      <c r="E26" s="52">
        <f>+D26*1000/5/3600</f>
        <v>41.777777777777779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4" zoomScale="85" zoomScaleNormal="85" zoomScalePageLayoutView="70" workbookViewId="0">
      <selection activeCell="F26" sqref="F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4'!B7+1</f>
        <v>44505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4'!C26</f>
        <v>889400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891577</v>
      </c>
      <c r="D16" s="52">
        <f>+C16-C8</f>
        <v>2177</v>
      </c>
      <c r="E16" s="52">
        <f>+D16*1000/14/3600</f>
        <v>43.194444444444443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892358</v>
      </c>
      <c r="D21" s="52">
        <f>+C21-C16</f>
        <v>781</v>
      </c>
      <c r="E21" s="52">
        <f>+D21*1000/5/3600</f>
        <v>43.388888888888886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1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893042</v>
      </c>
      <c r="D26" s="52">
        <f>+C26-C21</f>
        <v>684</v>
      </c>
      <c r="E26" s="52">
        <f>+D26*1000/5/3600</f>
        <v>38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5'!B7+1</f>
        <v>44506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5'!C26</f>
        <v>893042</v>
      </c>
      <c r="D8" s="32" t="s">
        <v>0</v>
      </c>
      <c r="E8" s="32"/>
      <c r="F8" s="10"/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895042</v>
      </c>
      <c r="D16" s="52">
        <f>+C16-C8</f>
        <v>2000</v>
      </c>
      <c r="E16" s="52">
        <f>+D16*1000/14/3600</f>
        <v>39.682539682539684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f t="shared" si="1"/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895639</v>
      </c>
      <c r="D21" s="52">
        <f>+C21-C16</f>
        <v>597</v>
      </c>
      <c r="E21" s="52">
        <f>+D21*1000/5/3600</f>
        <v>33.166666666666664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896190</v>
      </c>
      <c r="D26" s="52">
        <f>+C26-C21</f>
        <v>551</v>
      </c>
      <c r="E26" s="52">
        <f>+D26*1000/5/3600</f>
        <v>30.611111111111111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3" zoomScale="85" zoomScaleNormal="85" zoomScalePageLayoutView="70" workbookViewId="0">
      <selection activeCell="F26" sqref="F26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6'!B7+1</f>
        <v>44507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6'!C26</f>
        <v>896190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897745</v>
      </c>
      <c r="D16" s="52">
        <f>+C16-C8</f>
        <v>1555</v>
      </c>
      <c r="E16" s="52">
        <f>+D16*1000/14/3600</f>
        <v>30.853174603174601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 t="s">
        <v>37</v>
      </c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898307</v>
      </c>
      <c r="D21" s="52">
        <f>+C21-C16</f>
        <v>562</v>
      </c>
      <c r="E21" s="52">
        <f>+D21*1000/5/3600</f>
        <v>31.222222222222221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1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899118</v>
      </c>
      <c r="D26" s="52">
        <f>+C26-C21</f>
        <v>811</v>
      </c>
      <c r="E26" s="52">
        <f>+D26*1000/5/3600</f>
        <v>45.055555555555557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f t="shared" si="1"/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6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style="1" customWidth="1"/>
    <col min="2" max="2" width="24.7265625" style="1" bestFit="1" customWidth="1"/>
    <col min="3" max="5" width="18.7265625" style="1" customWidth="1"/>
    <col min="6" max="6" width="93.54296875" style="1" customWidth="1"/>
    <col min="7" max="7" width="10.7265625" style="1" customWidth="1"/>
    <col min="8" max="8" width="14.453125" style="1" customWidth="1"/>
    <col min="9" max="9" width="10.7265625" style="1" customWidth="1"/>
    <col min="10" max="10" width="2.7265625" style="1" customWidth="1"/>
    <col min="11" max="11" width="10.7265625" style="1" customWidth="1"/>
    <col min="12" max="12" width="14.54296875" style="1" customWidth="1"/>
    <col min="13" max="13" width="10.7265625" style="1" customWidth="1"/>
    <col min="14" max="14" width="18" style="1" customWidth="1"/>
    <col min="15" max="15" width="68.7265625" style="1" customWidth="1"/>
    <col min="16" max="16384" width="11.453125" style="1"/>
  </cols>
  <sheetData>
    <row r="1" spans="2:18" ht="15" customHeight="1" thickBot="1" x14ac:dyDescent="0.4">
      <c r="C1" s="1" t="s">
        <v>0</v>
      </c>
    </row>
    <row r="2" spans="2:18" ht="18.75" customHeight="1" x14ac:dyDescent="0.35">
      <c r="B2" s="138"/>
      <c r="C2" s="139"/>
      <c r="D2" s="123" t="s">
        <v>4</v>
      </c>
      <c r="E2" s="124"/>
      <c r="F2" s="124"/>
      <c r="G2" s="124"/>
      <c r="H2" s="125"/>
      <c r="I2" s="16"/>
      <c r="J2" s="17"/>
      <c r="K2" s="17"/>
      <c r="L2" s="17"/>
      <c r="M2" s="17"/>
      <c r="N2" s="17"/>
      <c r="O2" s="17"/>
      <c r="P2" s="2"/>
    </row>
    <row r="3" spans="2:18" ht="18.75" customHeight="1" thickBot="1" x14ac:dyDescent="0.4">
      <c r="B3" s="140"/>
      <c r="C3" s="141"/>
      <c r="D3" s="126"/>
      <c r="E3" s="127"/>
      <c r="F3" s="127"/>
      <c r="G3" s="127"/>
      <c r="H3" s="128"/>
      <c r="I3" s="16"/>
      <c r="J3" s="17"/>
      <c r="K3" s="17"/>
      <c r="L3" s="17"/>
      <c r="M3" s="17"/>
      <c r="N3" s="17"/>
      <c r="O3" s="17"/>
      <c r="P3" s="2"/>
    </row>
    <row r="4" spans="2:18" ht="6.75" customHeight="1" thickBo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"/>
    </row>
    <row r="5" spans="2:18" ht="22.5" customHeight="1" thickBot="1" x14ac:dyDescent="0.4">
      <c r="B5" s="19" t="s">
        <v>1</v>
      </c>
      <c r="C5" s="20" t="s">
        <v>8</v>
      </c>
      <c r="D5" s="129" t="s">
        <v>6</v>
      </c>
      <c r="E5" s="130"/>
      <c r="F5" s="130"/>
      <c r="G5" s="130"/>
      <c r="H5" s="131"/>
      <c r="I5" s="21"/>
      <c r="J5" s="21"/>
      <c r="K5" s="21"/>
      <c r="L5" s="21"/>
      <c r="M5" s="21"/>
      <c r="N5" s="18"/>
      <c r="O5" s="18"/>
      <c r="P5" s="2"/>
    </row>
    <row r="6" spans="2:18" ht="6" customHeight="1" thickBot="1" x14ac:dyDescent="0.4">
      <c r="B6" s="18"/>
      <c r="C6" s="22"/>
      <c r="D6" s="23"/>
      <c r="E6" s="23"/>
      <c r="F6" s="23"/>
      <c r="G6" s="23"/>
      <c r="H6" s="23"/>
      <c r="I6" s="23"/>
      <c r="J6" s="23"/>
      <c r="K6" s="23"/>
      <c r="L6" s="21"/>
      <c r="M6" s="21"/>
      <c r="N6" s="18"/>
      <c r="O6" s="18"/>
      <c r="P6" s="2"/>
    </row>
    <row r="7" spans="2:18" ht="15" customHeight="1" thickBot="1" x14ac:dyDescent="0.4">
      <c r="B7" s="24">
        <f>+'Día 7'!B7+1</f>
        <v>44508</v>
      </c>
      <c r="C7" s="25" t="s">
        <v>10</v>
      </c>
      <c r="D7" s="26" t="s">
        <v>3</v>
      </c>
      <c r="E7" s="27" t="s">
        <v>11</v>
      </c>
      <c r="F7" s="28" t="s">
        <v>5</v>
      </c>
      <c r="G7" s="134" t="s">
        <v>2</v>
      </c>
      <c r="H7" s="135"/>
      <c r="I7" s="29"/>
      <c r="J7" s="29"/>
      <c r="K7" s="5"/>
      <c r="L7" s="29"/>
      <c r="M7" s="29"/>
      <c r="N7" s="29"/>
      <c r="O7" s="30"/>
      <c r="P7" s="3"/>
    </row>
    <row r="8" spans="2:18" ht="15" customHeight="1" x14ac:dyDescent="0.35">
      <c r="B8" s="31" t="s">
        <v>7</v>
      </c>
      <c r="C8" s="55">
        <f>+'Día 7'!C26</f>
        <v>899118</v>
      </c>
      <c r="D8" s="32" t="s">
        <v>0</v>
      </c>
      <c r="E8" s="32"/>
      <c r="F8" s="10" t="s">
        <v>0</v>
      </c>
      <c r="G8" s="136"/>
      <c r="H8" s="137"/>
      <c r="I8" s="33"/>
      <c r="J8" s="33"/>
      <c r="K8" s="5"/>
      <c r="L8" s="5"/>
      <c r="M8" s="5"/>
      <c r="N8" s="8"/>
      <c r="O8" s="34"/>
    </row>
    <row r="9" spans="2:18" ht="19" customHeight="1" x14ac:dyDescent="0.35">
      <c r="B9" s="35">
        <v>4.1666666666666664E-2</v>
      </c>
      <c r="C9" s="6">
        <v>0</v>
      </c>
      <c r="D9" s="36" t="s">
        <v>0</v>
      </c>
      <c r="E9" s="36" t="s">
        <v>0</v>
      </c>
      <c r="F9" s="11" t="s">
        <v>0</v>
      </c>
      <c r="G9" s="119"/>
      <c r="H9" s="120"/>
      <c r="I9" s="5"/>
      <c r="J9" s="33"/>
      <c r="K9" s="5"/>
      <c r="L9" s="5"/>
      <c r="M9" s="5"/>
      <c r="N9" s="5"/>
      <c r="O9" s="37"/>
      <c r="P9" s="4" t="s">
        <v>0</v>
      </c>
    </row>
    <row r="10" spans="2:18" ht="19" customHeight="1" x14ac:dyDescent="0.35">
      <c r="B10" s="35">
        <v>8.3333333333333329E-2</v>
      </c>
      <c r="C10" s="6">
        <v>0</v>
      </c>
      <c r="D10" s="36">
        <f>+C10-C9</f>
        <v>0</v>
      </c>
      <c r="E10" s="36">
        <f>+D10*0.277777777777778</f>
        <v>0</v>
      </c>
      <c r="F10" s="12"/>
      <c r="G10" s="119"/>
      <c r="H10" s="120"/>
      <c r="I10" s="5"/>
      <c r="J10" s="33"/>
      <c r="K10" s="5"/>
      <c r="L10" s="5"/>
      <c r="M10" s="5"/>
      <c r="N10" s="5"/>
      <c r="O10" s="38"/>
    </row>
    <row r="11" spans="2:18" ht="19" customHeight="1" x14ac:dyDescent="0.35">
      <c r="B11" s="35">
        <v>0.125</v>
      </c>
      <c r="C11" s="6">
        <v>0</v>
      </c>
      <c r="D11" s="36">
        <f t="shared" ref="D11:D32" si="0">+C11-C10</f>
        <v>0</v>
      </c>
      <c r="E11" s="36">
        <f t="shared" ref="E11:E32" si="1">+D11*1000/3600</f>
        <v>0</v>
      </c>
      <c r="F11" s="12"/>
      <c r="G11" s="119"/>
      <c r="H11" s="120"/>
      <c r="I11" s="5"/>
      <c r="J11" s="33"/>
      <c r="K11" s="5"/>
      <c r="L11" s="5"/>
      <c r="M11" s="5"/>
      <c r="N11" s="5"/>
      <c r="O11" s="38"/>
      <c r="R11" s="1" t="s">
        <v>0</v>
      </c>
    </row>
    <row r="12" spans="2:18" ht="19" customHeight="1" x14ac:dyDescent="0.35">
      <c r="B12" s="35">
        <v>0.16666666666666666</v>
      </c>
      <c r="C12" s="6">
        <v>0</v>
      </c>
      <c r="D12" s="36">
        <f t="shared" si="0"/>
        <v>0</v>
      </c>
      <c r="E12" s="36">
        <f t="shared" si="1"/>
        <v>0</v>
      </c>
      <c r="F12" s="12"/>
      <c r="G12" s="119"/>
      <c r="H12" s="120"/>
      <c r="I12" s="5"/>
      <c r="J12" s="33"/>
      <c r="K12" s="5"/>
      <c r="L12" s="5"/>
      <c r="M12" s="5"/>
      <c r="N12" s="5"/>
      <c r="O12" s="38"/>
    </row>
    <row r="13" spans="2:18" ht="19" customHeight="1" x14ac:dyDescent="0.35">
      <c r="B13" s="35">
        <v>0.20833333333333334</v>
      </c>
      <c r="C13" s="6">
        <v>0</v>
      </c>
      <c r="D13" s="36">
        <f t="shared" si="0"/>
        <v>0</v>
      </c>
      <c r="E13" s="36">
        <f t="shared" si="1"/>
        <v>0</v>
      </c>
      <c r="F13" s="12" t="s">
        <v>0</v>
      </c>
      <c r="G13" s="119"/>
      <c r="H13" s="120"/>
      <c r="I13" s="5"/>
      <c r="J13" s="33"/>
      <c r="K13" s="5"/>
      <c r="L13" s="5"/>
      <c r="M13" s="5"/>
      <c r="N13" s="5"/>
      <c r="O13" s="38"/>
    </row>
    <row r="14" spans="2:18" ht="19" customHeight="1" x14ac:dyDescent="0.35">
      <c r="B14" s="35">
        <v>0.25</v>
      </c>
      <c r="C14" s="6">
        <v>0</v>
      </c>
      <c r="D14" s="36">
        <f t="shared" si="0"/>
        <v>0</v>
      </c>
      <c r="E14" s="36">
        <f t="shared" si="1"/>
        <v>0</v>
      </c>
      <c r="F14" s="12" t="s">
        <v>0</v>
      </c>
      <c r="G14" s="119"/>
      <c r="H14" s="120"/>
      <c r="I14" s="5"/>
      <c r="J14" s="33"/>
      <c r="K14" s="5"/>
      <c r="L14" s="5"/>
      <c r="M14" s="5"/>
      <c r="N14" s="5"/>
      <c r="O14" s="38"/>
    </row>
    <row r="15" spans="2:18" ht="19" customHeight="1" x14ac:dyDescent="0.35">
      <c r="B15" s="35">
        <v>0.29166666666666669</v>
      </c>
      <c r="C15" s="6">
        <v>0</v>
      </c>
      <c r="D15" s="36">
        <f t="shared" si="0"/>
        <v>0</v>
      </c>
      <c r="E15" s="36">
        <f t="shared" si="1"/>
        <v>0</v>
      </c>
      <c r="F15" s="12"/>
      <c r="G15" s="119"/>
      <c r="H15" s="120"/>
      <c r="I15" s="5"/>
      <c r="J15" s="33"/>
      <c r="K15" s="5"/>
      <c r="L15" s="5"/>
      <c r="M15" s="5"/>
      <c r="N15" s="5"/>
      <c r="O15" s="38"/>
    </row>
    <row r="16" spans="2:18" ht="19" customHeight="1" x14ac:dyDescent="0.35">
      <c r="B16" s="50">
        <v>0.33333333333333331</v>
      </c>
      <c r="C16" s="104">
        <v>901333</v>
      </c>
      <c r="D16" s="52">
        <f>+C16-C8</f>
        <v>2215</v>
      </c>
      <c r="E16" s="52">
        <f>+D16*1000/14/3600</f>
        <v>43.948412698412696</v>
      </c>
      <c r="F16" s="53"/>
      <c r="G16" s="132"/>
      <c r="H16" s="133"/>
      <c r="I16" s="9"/>
      <c r="J16" s="39"/>
      <c r="K16" s="9"/>
      <c r="L16" s="9"/>
      <c r="M16" s="9"/>
      <c r="N16" s="5"/>
      <c r="O16" s="38"/>
    </row>
    <row r="17" spans="2:15" ht="19" customHeight="1" x14ac:dyDescent="0.35">
      <c r="B17" s="35">
        <v>0.375</v>
      </c>
      <c r="C17" s="6">
        <v>0</v>
      </c>
      <c r="D17" s="36">
        <v>0</v>
      </c>
      <c r="E17" s="36">
        <v>0</v>
      </c>
      <c r="F17" s="12"/>
      <c r="G17" s="119"/>
      <c r="H17" s="120"/>
      <c r="I17" s="5"/>
      <c r="J17" s="33"/>
      <c r="K17" s="5"/>
      <c r="L17" s="5"/>
      <c r="M17" s="5"/>
      <c r="N17" s="5"/>
      <c r="O17" s="38"/>
    </row>
    <row r="18" spans="2:15" ht="19" customHeight="1" x14ac:dyDescent="0.35">
      <c r="B18" s="35">
        <v>0.41666666666666669</v>
      </c>
      <c r="C18" s="6">
        <v>0</v>
      </c>
      <c r="D18" s="36">
        <f t="shared" si="0"/>
        <v>0</v>
      </c>
      <c r="E18" s="36">
        <f t="shared" si="1"/>
        <v>0</v>
      </c>
      <c r="F18" s="12"/>
      <c r="G18" s="119"/>
      <c r="H18" s="120"/>
      <c r="I18" s="5"/>
      <c r="J18" s="33"/>
      <c r="K18" s="5"/>
      <c r="L18" s="5"/>
      <c r="M18" s="5"/>
      <c r="N18" s="5"/>
      <c r="O18" s="38"/>
    </row>
    <row r="19" spans="2:15" ht="19" customHeight="1" x14ac:dyDescent="0.35">
      <c r="B19" s="35">
        <v>0.45833333333333331</v>
      </c>
      <c r="C19" s="6">
        <v>0</v>
      </c>
      <c r="D19" s="36">
        <f t="shared" si="0"/>
        <v>0</v>
      </c>
      <c r="E19" s="36">
        <f t="shared" si="1"/>
        <v>0</v>
      </c>
      <c r="F19" s="12"/>
      <c r="G19" s="119"/>
      <c r="H19" s="120"/>
      <c r="I19" s="5"/>
      <c r="J19" s="33"/>
      <c r="K19" s="5"/>
      <c r="L19" s="5"/>
      <c r="M19" s="5"/>
      <c r="N19" s="5"/>
      <c r="O19" s="38"/>
    </row>
    <row r="20" spans="2:15" ht="19" customHeight="1" x14ac:dyDescent="0.35">
      <c r="B20" s="35">
        <v>0.5</v>
      </c>
      <c r="C20" s="6">
        <v>0</v>
      </c>
      <c r="D20" s="36">
        <f t="shared" si="0"/>
        <v>0</v>
      </c>
      <c r="E20" s="36">
        <f t="shared" si="1"/>
        <v>0</v>
      </c>
      <c r="F20" s="12"/>
      <c r="G20" s="119"/>
      <c r="H20" s="120"/>
      <c r="I20" s="5"/>
      <c r="J20" s="33"/>
      <c r="K20" s="5"/>
      <c r="L20" s="5"/>
      <c r="M20" s="5"/>
      <c r="N20" s="5"/>
      <c r="O20" s="38"/>
    </row>
    <row r="21" spans="2:15" ht="19" customHeight="1" x14ac:dyDescent="0.35">
      <c r="B21" s="50">
        <v>0.54166666666666663</v>
      </c>
      <c r="C21" s="104">
        <v>902110</v>
      </c>
      <c r="D21" s="52">
        <f>+C21-C16</f>
        <v>777</v>
      </c>
      <c r="E21" s="52">
        <f>+D21*1000/5/3600</f>
        <v>43.166666666666664</v>
      </c>
      <c r="F21" s="53"/>
      <c r="G21" s="132"/>
      <c r="H21" s="133"/>
      <c r="I21" s="9"/>
      <c r="J21" s="39"/>
      <c r="K21" s="9"/>
      <c r="L21" s="9"/>
      <c r="M21" s="9"/>
      <c r="N21" s="9"/>
      <c r="O21" s="38"/>
    </row>
    <row r="22" spans="2:15" ht="19" customHeight="1" x14ac:dyDescent="0.35">
      <c r="B22" s="35">
        <v>0.58333333333333337</v>
      </c>
      <c r="C22" s="6">
        <v>0</v>
      </c>
      <c r="D22" s="36">
        <v>0</v>
      </c>
      <c r="E22" s="36">
        <v>0</v>
      </c>
      <c r="F22" s="13"/>
      <c r="G22" s="119"/>
      <c r="H22" s="120"/>
      <c r="I22" s="9"/>
      <c r="J22" s="39"/>
      <c r="K22" s="9"/>
      <c r="L22" s="9"/>
      <c r="M22" s="9"/>
      <c r="N22" s="5"/>
      <c r="O22" s="41"/>
    </row>
    <row r="23" spans="2:15" ht="19" customHeight="1" x14ac:dyDescent="0.35">
      <c r="B23" s="35">
        <v>0.625</v>
      </c>
      <c r="C23" s="6">
        <v>0</v>
      </c>
      <c r="D23" s="36">
        <f t="shared" si="0"/>
        <v>0</v>
      </c>
      <c r="E23" s="36">
        <f t="shared" si="1"/>
        <v>0</v>
      </c>
      <c r="F23" s="13"/>
      <c r="G23" s="119"/>
      <c r="H23" s="120"/>
      <c r="I23" s="9"/>
      <c r="J23" s="39"/>
      <c r="K23" s="9"/>
      <c r="L23" s="9"/>
      <c r="M23" s="9"/>
      <c r="N23" s="5"/>
      <c r="O23" s="41"/>
    </row>
    <row r="24" spans="2:15" ht="19" customHeight="1" x14ac:dyDescent="0.35">
      <c r="B24" s="35">
        <v>0.66666666666666663</v>
      </c>
      <c r="C24" s="6">
        <v>0</v>
      </c>
      <c r="D24" s="36">
        <f t="shared" si="0"/>
        <v>0</v>
      </c>
      <c r="E24" s="36">
        <f t="shared" si="1"/>
        <v>0</v>
      </c>
      <c r="F24" s="13"/>
      <c r="G24" s="119"/>
      <c r="H24" s="120"/>
      <c r="I24" s="9"/>
      <c r="J24" s="39"/>
      <c r="K24" s="9"/>
      <c r="L24" s="9"/>
      <c r="M24" s="9"/>
      <c r="N24" s="5"/>
      <c r="O24" s="41"/>
    </row>
    <row r="25" spans="2:15" ht="19" customHeight="1" x14ac:dyDescent="0.35">
      <c r="B25" s="35">
        <v>0.70833333333333337</v>
      </c>
      <c r="C25" s="6">
        <v>0</v>
      </c>
      <c r="D25" s="36">
        <f t="shared" si="0"/>
        <v>0</v>
      </c>
      <c r="E25" s="36">
        <f t="shared" si="1"/>
        <v>0</v>
      </c>
      <c r="F25" s="13"/>
      <c r="G25" s="119"/>
      <c r="H25" s="120"/>
      <c r="I25" s="9"/>
      <c r="J25" s="39"/>
      <c r="K25" s="9"/>
      <c r="L25" s="9"/>
      <c r="M25" s="9"/>
      <c r="N25" s="5"/>
      <c r="O25" s="41"/>
    </row>
    <row r="26" spans="2:15" ht="19" customHeight="1" x14ac:dyDescent="0.35">
      <c r="B26" s="50">
        <v>0.75</v>
      </c>
      <c r="C26" s="104">
        <v>902920</v>
      </c>
      <c r="D26" s="52">
        <f>+C26-C21</f>
        <v>810</v>
      </c>
      <c r="E26" s="52">
        <f>+D26*1000/5/3600</f>
        <v>45</v>
      </c>
      <c r="F26" s="53"/>
      <c r="G26" s="132"/>
      <c r="H26" s="133"/>
      <c r="I26" s="9"/>
      <c r="J26" s="39"/>
      <c r="K26" s="9"/>
      <c r="L26" s="9"/>
      <c r="M26" s="9"/>
      <c r="N26" s="5"/>
      <c r="O26" s="38"/>
    </row>
    <row r="27" spans="2:15" ht="19" customHeight="1" x14ac:dyDescent="0.35">
      <c r="B27" s="35">
        <v>0.79166666666666663</v>
      </c>
      <c r="C27" s="6">
        <v>0</v>
      </c>
      <c r="D27" s="36">
        <v>0</v>
      </c>
      <c r="E27" s="36">
        <v>0</v>
      </c>
      <c r="F27" s="13"/>
      <c r="G27" s="119"/>
      <c r="H27" s="120"/>
      <c r="I27" s="5"/>
      <c r="J27" s="33"/>
      <c r="K27" s="5"/>
      <c r="L27" s="5"/>
      <c r="M27" s="5"/>
      <c r="N27" s="5"/>
      <c r="O27" s="41"/>
    </row>
    <row r="28" spans="2:15" ht="19" customHeight="1" x14ac:dyDescent="0.35">
      <c r="B28" s="35">
        <v>0.83333333333333337</v>
      </c>
      <c r="C28" s="6">
        <v>0</v>
      </c>
      <c r="D28" s="36">
        <f t="shared" si="0"/>
        <v>0</v>
      </c>
      <c r="E28" s="36">
        <f t="shared" si="1"/>
        <v>0</v>
      </c>
      <c r="F28" s="13"/>
      <c r="G28" s="119"/>
      <c r="H28" s="120"/>
      <c r="I28" s="5"/>
      <c r="J28" s="33"/>
      <c r="K28" s="5"/>
      <c r="L28" s="5"/>
      <c r="M28" s="5"/>
      <c r="N28" s="5"/>
      <c r="O28" s="41"/>
    </row>
    <row r="29" spans="2:15" ht="19" customHeight="1" x14ac:dyDescent="0.35">
      <c r="B29" s="35">
        <v>0.875</v>
      </c>
      <c r="C29" s="6">
        <v>0</v>
      </c>
      <c r="D29" s="36">
        <f t="shared" si="0"/>
        <v>0</v>
      </c>
      <c r="E29" s="36">
        <f t="shared" si="1"/>
        <v>0</v>
      </c>
      <c r="F29" s="13"/>
      <c r="G29" s="119"/>
      <c r="H29" s="120"/>
      <c r="I29" s="5"/>
      <c r="J29" s="33"/>
      <c r="K29" s="5"/>
      <c r="L29" s="5"/>
      <c r="M29" s="5"/>
      <c r="N29" s="5"/>
      <c r="O29" s="41"/>
    </row>
    <row r="30" spans="2:15" ht="19" customHeight="1" x14ac:dyDescent="0.35">
      <c r="B30" s="35">
        <v>0.91666666666666663</v>
      </c>
      <c r="C30" s="6">
        <v>0</v>
      </c>
      <c r="D30" s="36">
        <f t="shared" si="0"/>
        <v>0</v>
      </c>
      <c r="E30" s="36">
        <f t="shared" si="1"/>
        <v>0</v>
      </c>
      <c r="F30" s="13"/>
      <c r="G30" s="119"/>
      <c r="H30" s="120"/>
      <c r="I30" s="5"/>
      <c r="J30" s="33"/>
      <c r="K30" s="5"/>
      <c r="L30" s="5"/>
      <c r="M30" s="5"/>
      <c r="N30" s="5"/>
      <c r="O30" s="41"/>
    </row>
    <row r="31" spans="2:15" ht="19" customHeight="1" x14ac:dyDescent="0.35">
      <c r="B31" s="35">
        <v>0.95833333333333337</v>
      </c>
      <c r="C31" s="6">
        <v>0</v>
      </c>
      <c r="D31" s="36">
        <f t="shared" si="0"/>
        <v>0</v>
      </c>
      <c r="E31" s="36">
        <f t="shared" si="1"/>
        <v>0</v>
      </c>
      <c r="F31" s="13"/>
      <c r="G31" s="119"/>
      <c r="H31" s="120"/>
      <c r="I31" s="5"/>
      <c r="J31" s="33"/>
      <c r="K31" s="5"/>
      <c r="L31" s="5"/>
      <c r="M31" s="5"/>
      <c r="N31" s="5"/>
      <c r="O31" s="41"/>
    </row>
    <row r="32" spans="2:15" ht="19" customHeight="1" thickBot="1" x14ac:dyDescent="0.4">
      <c r="B32" s="42">
        <v>1</v>
      </c>
      <c r="C32" s="7">
        <v>0</v>
      </c>
      <c r="D32" s="43">
        <f t="shared" si="0"/>
        <v>0</v>
      </c>
      <c r="E32" s="43">
        <f t="shared" si="1"/>
        <v>0</v>
      </c>
      <c r="F32" s="14"/>
      <c r="G32" s="121"/>
      <c r="H32" s="122"/>
      <c r="I32" s="5"/>
      <c r="J32" s="33"/>
      <c r="K32" s="5"/>
      <c r="L32" s="5"/>
      <c r="M32" s="5"/>
      <c r="N32" s="5"/>
      <c r="O32" s="41"/>
    </row>
    <row r="33" spans="2:15" ht="19" customHeight="1" x14ac:dyDescent="0.35">
      <c r="B33" s="4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5"/>
      <c r="O33" s="46"/>
    </row>
    <row r="34" spans="2:15" ht="19" customHeight="1" x14ac:dyDescent="0.35">
      <c r="B34" s="4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5"/>
      <c r="O34" s="46"/>
    </row>
    <row r="35" spans="2:15" ht="19" customHeight="1" x14ac:dyDescent="0.35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5"/>
      <c r="O35" s="46"/>
    </row>
    <row r="36" spans="2:15" ht="19" customHeight="1" x14ac:dyDescent="0.35"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5"/>
      <c r="O36" s="46"/>
    </row>
    <row r="37" spans="2:15" ht="19" customHeight="1" x14ac:dyDescent="0.35">
      <c r="B37" s="45"/>
      <c r="C37" s="46"/>
      <c r="D37" s="46"/>
      <c r="E37" s="46"/>
      <c r="F37" s="46"/>
      <c r="G37" s="46"/>
      <c r="H37" s="46" t="s">
        <v>9</v>
      </c>
      <c r="I37" s="46"/>
      <c r="J37" s="46"/>
      <c r="K37" s="46"/>
      <c r="L37" s="46"/>
      <c r="M37" s="46"/>
      <c r="N37" s="5"/>
      <c r="O37" s="46"/>
    </row>
    <row r="38" spans="2:15" ht="19" customHeight="1" x14ac:dyDescent="0.35">
      <c r="B38" s="4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47"/>
    </row>
    <row r="39" spans="2:15" ht="19" customHeight="1" x14ac:dyDescent="0.35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5"/>
      <c r="O39" s="48"/>
    </row>
    <row r="40" spans="2:15" ht="19" customHeight="1" x14ac:dyDescent="0.35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"/>
      <c r="O40" s="48"/>
    </row>
    <row r="41" spans="2:15" ht="19" customHeight="1" x14ac:dyDescent="0.35">
      <c r="B41" s="45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"/>
      <c r="O41" s="47"/>
    </row>
    <row r="42" spans="2:15" ht="19" customHeight="1" x14ac:dyDescent="0.35">
      <c r="B42" s="4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5"/>
      <c r="O42" s="47"/>
    </row>
    <row r="43" spans="2:15" ht="19" customHeight="1" x14ac:dyDescent="0.35">
      <c r="B43" s="4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5"/>
      <c r="O43" s="47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7" ma:contentTypeDescription="Crear nuevo documento." ma:contentTypeScope="" ma:versionID="927fe9daa511386527ea7df2ddb4ff58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19b8314847fdf4473c222c3ad1faebe1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0F1057A4-ECB8-4C51-9A4D-0AF3964901A4}"/>
</file>

<file path=customXml/itemProps2.xml><?xml version="1.0" encoding="utf-8"?>
<ds:datastoreItem xmlns:ds="http://schemas.openxmlformats.org/officeDocument/2006/customXml" ds:itemID="{5C54B43D-9C94-4EBB-AE45-B0EE8611B1A3}"/>
</file>

<file path=customXml/itemProps3.xml><?xml version="1.0" encoding="utf-8"?>
<ds:datastoreItem xmlns:ds="http://schemas.openxmlformats.org/officeDocument/2006/customXml" ds:itemID="{22823D9F-C72A-47F1-A3B0-C2D05FF795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Resumen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Vera Santander Dario (Codelco-Salvador)</cp:lastModifiedBy>
  <cp:lastPrinted>2021-03-08T14:24:44Z</cp:lastPrinted>
  <dcterms:created xsi:type="dcterms:W3CDTF">2015-05-02T03:26:21Z</dcterms:created>
  <dcterms:modified xsi:type="dcterms:W3CDTF">2022-06-21T17:13:11Z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