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16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4.xml" ContentType="application/vnd.openxmlformats-officedocument.drawing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5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drawings/drawing13.xml" ContentType="application/vnd.openxmlformats-officedocument.drawing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drawings/drawing12.xml" ContentType="application/vnd.openxmlformats-officedocument.drawing+xml"/>
  <Override PartName="/xl/worksheets/sheet17.xml" ContentType="application/vnd.openxmlformats-officedocument.spreadsheetml.worksheet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21.xml" ContentType="application/vnd.openxmlformats-officedocument.spreadsheetml.comments+xml"/>
  <Override PartName="/xl/comments12.xml" ContentType="application/vnd.openxmlformats-officedocument.spreadsheetml.comments+xml"/>
  <Override PartName="/xl/comments22.xml" ContentType="application/vnd.openxmlformats-officedocument.spreadsheetml.comments+xml"/>
  <Override PartName="/xl/comments11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14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xl/comments30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0.xml" ContentType="application/vnd.openxmlformats-officedocument.spreadsheetml.comments+xml"/>
  <Override PartName="/xl/comments27.xml" ContentType="application/vnd.openxmlformats-officedocument.spreadsheetml.comments+xml"/>
  <Override PartName="/xl/comments9.xml" ContentType="application/vnd.openxmlformats-officedocument.spreadsheetml.comments+xml"/>
  <Override PartName="/xl/comments28.xml" ContentType="application/vnd.openxmlformats-officedocument.spreadsheetml.comments+xml"/>
  <Override PartName="/xl/comments5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6 - Noviembre 2021\"/>
    </mc:Choice>
  </mc:AlternateContent>
  <bookViews>
    <workbookView xWindow="0" yWindow="0" windowWidth="20490" windowHeight="745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3" i="40" l="1"/>
  <c r="G44" i="40"/>
  <c r="G11" i="40"/>
  <c r="F40" i="40" l="1"/>
  <c r="F11" i="40"/>
  <c r="Q11" i="40"/>
  <c r="Q42" i="40" s="1"/>
  <c r="F12" i="40"/>
  <c r="G12" i="40"/>
  <c r="Q12" i="40"/>
  <c r="F13" i="40"/>
  <c r="G13" i="40"/>
  <c r="Q13" i="40"/>
  <c r="F14" i="40"/>
  <c r="G14" i="40"/>
  <c r="Q14" i="40"/>
  <c r="F15" i="40"/>
  <c r="G15" i="40"/>
  <c r="Q15" i="40"/>
  <c r="F16" i="40"/>
  <c r="G16" i="40"/>
  <c r="Q16" i="40"/>
  <c r="F17" i="40"/>
  <c r="G17" i="40"/>
  <c r="Q17" i="40"/>
  <c r="F18" i="40"/>
  <c r="G18" i="40"/>
  <c r="Q18" i="40"/>
  <c r="F19" i="40"/>
  <c r="G19" i="40"/>
  <c r="Q19" i="40"/>
  <c r="F20" i="40"/>
  <c r="G20" i="40"/>
  <c r="Q20" i="40"/>
  <c r="F21" i="40"/>
  <c r="G21" i="40"/>
  <c r="Q21" i="40"/>
  <c r="F22" i="40"/>
  <c r="G22" i="40"/>
  <c r="Q22" i="40"/>
  <c r="F23" i="40"/>
  <c r="G23" i="40"/>
  <c r="Q23" i="40"/>
  <c r="F24" i="40"/>
  <c r="G24" i="40"/>
  <c r="Q24" i="40"/>
  <c r="F25" i="40"/>
  <c r="G25" i="40"/>
  <c r="Q25" i="40"/>
  <c r="F26" i="40"/>
  <c r="G26" i="40"/>
  <c r="Q26" i="40"/>
  <c r="F27" i="40"/>
  <c r="G27" i="40"/>
  <c r="Q27" i="40"/>
  <c r="F28" i="40"/>
  <c r="G28" i="40"/>
  <c r="Q28" i="40"/>
  <c r="F29" i="40"/>
  <c r="G29" i="40"/>
  <c r="Q29" i="40"/>
  <c r="F30" i="40"/>
  <c r="G30" i="40"/>
  <c r="Q30" i="40"/>
  <c r="F31" i="40"/>
  <c r="G31" i="40"/>
  <c r="Q31" i="40"/>
  <c r="F32" i="40"/>
  <c r="G32" i="40"/>
  <c r="Q32" i="40"/>
  <c r="F33" i="40"/>
  <c r="G33" i="40"/>
  <c r="Q33" i="40"/>
  <c r="F34" i="40"/>
  <c r="G34" i="40"/>
  <c r="Q34" i="40"/>
  <c r="F35" i="40"/>
  <c r="G35" i="40"/>
  <c r="Q35" i="40"/>
  <c r="F36" i="40"/>
  <c r="G36" i="40"/>
  <c r="Q36" i="40"/>
  <c r="F37" i="40"/>
  <c r="G37" i="40"/>
  <c r="Q37" i="40"/>
  <c r="F38" i="40"/>
  <c r="G38" i="40"/>
  <c r="Q38" i="40"/>
  <c r="F39" i="40"/>
  <c r="G39" i="40"/>
  <c r="Q39" i="40"/>
  <c r="G40" i="40"/>
  <c r="Q40" i="40"/>
  <c r="P43" i="40"/>
  <c r="L36" i="40"/>
  <c r="L30" i="40"/>
  <c r="L24" i="40"/>
  <c r="L18" i="40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2" i="4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B7" i="35"/>
  <c r="B7" i="36"/>
  <c r="C8" i="33"/>
  <c r="C8" i="32"/>
  <c r="D26" i="16"/>
  <c r="D26" i="11"/>
  <c r="D26" i="10"/>
  <c r="D21" i="12"/>
  <c r="E21" i="12"/>
  <c r="D26" i="14"/>
  <c r="D26" i="13"/>
  <c r="D26" i="12"/>
  <c r="D26" i="15"/>
  <c r="D26" i="17"/>
  <c r="D26" i="18"/>
  <c r="D26" i="19"/>
  <c r="D26" i="22"/>
  <c r="L37" i="40"/>
  <c r="H32" i="40"/>
  <c r="L19" i="40"/>
  <c r="H28" i="40"/>
  <c r="H30" i="40"/>
  <c r="H25" i="40"/>
  <c r="H37" i="40"/>
  <c r="H27" i="40"/>
  <c r="H38" i="40"/>
  <c r="H17" i="40"/>
  <c r="H26" i="40"/>
  <c r="H34" i="40"/>
  <c r="H31" i="40"/>
  <c r="H33" i="40"/>
  <c r="H40" i="40"/>
  <c r="H36" i="40"/>
  <c r="H14" i="40"/>
  <c r="H24" i="40"/>
  <c r="H39" i="40"/>
  <c r="H19" i="40"/>
  <c r="H35" i="40"/>
  <c r="H29" i="40"/>
  <c r="L31" i="40"/>
  <c r="H23" i="40"/>
  <c r="L25" i="40"/>
  <c r="H22" i="40"/>
  <c r="H21" i="40"/>
  <c r="H20" i="40"/>
  <c r="H16" i="40"/>
  <c r="H18" i="40"/>
  <c r="H12" i="40"/>
  <c r="H15" i="40"/>
  <c r="H13" i="40"/>
  <c r="H11" i="40"/>
  <c r="H41" i="40" s="1"/>
  <c r="D26" i="21"/>
  <c r="D26" i="20"/>
  <c r="E14" i="36"/>
  <c r="E23" i="33"/>
  <c r="E11" i="29"/>
  <c r="E14" i="26"/>
  <c r="E30" i="19"/>
  <c r="E23" i="17"/>
  <c r="E31" i="10"/>
  <c r="E25" i="9"/>
  <c r="E32" i="8"/>
  <c r="D16" i="7"/>
  <c r="E16" i="7"/>
  <c r="C8" i="36"/>
  <c r="D16" i="36"/>
  <c r="E16" i="36"/>
  <c r="C8" i="35"/>
  <c r="D16" i="35"/>
  <c r="E16" i="35"/>
  <c r="C8" i="34"/>
  <c r="D16" i="34"/>
  <c r="E16" i="34"/>
  <c r="D16" i="33"/>
  <c r="E16" i="33"/>
  <c r="D16" i="32"/>
  <c r="E16" i="32"/>
  <c r="C8" i="31"/>
  <c r="D16" i="31"/>
  <c r="E16" i="31"/>
  <c r="C8" i="30"/>
  <c r="D16" i="30"/>
  <c r="E16" i="30"/>
  <c r="C8" i="29"/>
  <c r="D16" i="29"/>
  <c r="E16" i="29"/>
  <c r="C8" i="28"/>
  <c r="D16" i="28"/>
  <c r="E16" i="28"/>
  <c r="C8" i="27"/>
  <c r="D16" i="27"/>
  <c r="E16" i="27"/>
  <c r="C8" i="26"/>
  <c r="D16" i="26"/>
  <c r="E16" i="26"/>
  <c r="C8" i="25"/>
  <c r="D16" i="25"/>
  <c r="E16" i="25"/>
  <c r="C8" i="24"/>
  <c r="D16" i="24"/>
  <c r="E16" i="24"/>
  <c r="C8" i="23"/>
  <c r="D16" i="23"/>
  <c r="E16" i="23"/>
  <c r="C8" i="22"/>
  <c r="D16" i="22"/>
  <c r="E16" i="22"/>
  <c r="C8" i="21"/>
  <c r="D16" i="21"/>
  <c r="E16" i="21"/>
  <c r="C8" i="20"/>
  <c r="D16" i="20"/>
  <c r="E16" i="20"/>
  <c r="C8" i="19"/>
  <c r="D16" i="19"/>
  <c r="E16" i="19"/>
  <c r="C8" i="18"/>
  <c r="D16" i="18"/>
  <c r="E16" i="18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/>
  <c r="D26" i="36"/>
  <c r="E26" i="36"/>
  <c r="D26" i="35"/>
  <c r="E26" i="35"/>
  <c r="D26" i="34"/>
  <c r="E26" i="34"/>
  <c r="D26" i="33"/>
  <c r="E26" i="33"/>
  <c r="D26" i="32"/>
  <c r="E26" i="32"/>
  <c r="D26" i="31"/>
  <c r="E26" i="31"/>
  <c r="D26" i="30"/>
  <c r="E26" i="30"/>
  <c r="D26" i="29"/>
  <c r="E26" i="29"/>
  <c r="D26" i="28"/>
  <c r="E26" i="28"/>
  <c r="D26" i="27"/>
  <c r="E26" i="27"/>
  <c r="D26" i="26"/>
  <c r="E26" i="26"/>
  <c r="D26" i="25"/>
  <c r="E26" i="25"/>
  <c r="D26" i="24"/>
  <c r="E26" i="24"/>
  <c r="D24" i="7"/>
  <c r="E24" i="7"/>
  <c r="D32" i="36"/>
  <c r="E32" i="36"/>
  <c r="D31" i="36"/>
  <c r="E31" i="36"/>
  <c r="D30" i="36"/>
  <c r="E30" i="36"/>
  <c r="D29" i="36"/>
  <c r="E29" i="36"/>
  <c r="D28" i="36"/>
  <c r="E28" i="36"/>
  <c r="E27" i="36"/>
  <c r="D25" i="36"/>
  <c r="E25" i="36"/>
  <c r="D24" i="36"/>
  <c r="E24" i="36"/>
  <c r="D23" i="36"/>
  <c r="E23" i="36"/>
  <c r="D21" i="36"/>
  <c r="E21" i="36"/>
  <c r="D20" i="36"/>
  <c r="E20" i="36"/>
  <c r="D19" i="36"/>
  <c r="E19" i="36"/>
  <c r="D18" i="36"/>
  <c r="E18" i="36"/>
  <c r="D15" i="36"/>
  <c r="E15" i="36"/>
  <c r="D14" i="36"/>
  <c r="D13" i="36"/>
  <c r="E13" i="36"/>
  <c r="D12" i="36"/>
  <c r="E12" i="36"/>
  <c r="D11" i="36"/>
  <c r="E11" i="36"/>
  <c r="D10" i="36"/>
  <c r="E10" i="36"/>
  <c r="D32" i="35"/>
  <c r="E32" i="35"/>
  <c r="D31" i="35"/>
  <c r="E31" i="35"/>
  <c r="D30" i="35"/>
  <c r="E30" i="35"/>
  <c r="D29" i="35"/>
  <c r="E29" i="35"/>
  <c r="D28" i="35"/>
  <c r="E28" i="35"/>
  <c r="D25" i="35"/>
  <c r="E25" i="35"/>
  <c r="D24" i="35"/>
  <c r="E24" i="35"/>
  <c r="D23" i="35"/>
  <c r="E23" i="35"/>
  <c r="D21" i="35"/>
  <c r="E21" i="35"/>
  <c r="D20" i="35"/>
  <c r="E20" i="35"/>
  <c r="D19" i="35"/>
  <c r="E19" i="35"/>
  <c r="D18" i="35"/>
  <c r="E18" i="35"/>
  <c r="D15" i="35"/>
  <c r="E15" i="35"/>
  <c r="D14" i="35"/>
  <c r="E14" i="35"/>
  <c r="D13" i="35"/>
  <c r="E13" i="35"/>
  <c r="D12" i="35"/>
  <c r="E12" i="35"/>
  <c r="D11" i="35"/>
  <c r="E11" i="35"/>
  <c r="D10" i="35"/>
  <c r="E10" i="35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E26" i="22"/>
  <c r="D25" i="22"/>
  <c r="E25" i="22"/>
  <c r="D24" i="22"/>
  <c r="E24" i="22"/>
  <c r="D23" i="22"/>
  <c r="E23" i="22"/>
  <c r="D21" i="22"/>
  <c r="E21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E26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E26" i="20"/>
  <c r="D25" i="20"/>
  <c r="E25" i="20"/>
  <c r="D24" i="20"/>
  <c r="E24" i="20"/>
  <c r="D23" i="20"/>
  <c r="E23" i="20"/>
  <c r="D21" i="20"/>
  <c r="E21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E26" i="19"/>
  <c r="D25" i="19"/>
  <c r="E25" i="19"/>
  <c r="D24" i="19"/>
  <c r="E24" i="19"/>
  <c r="D23" i="19"/>
  <c r="E23" i="19"/>
  <c r="D21" i="19"/>
  <c r="E21" i="19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E26" i="18"/>
  <c r="D25" i="18"/>
  <c r="E25" i="18"/>
  <c r="D24" i="18"/>
  <c r="E24" i="18"/>
  <c r="D23" i="18"/>
  <c r="E23" i="18"/>
  <c r="D21" i="18"/>
  <c r="E21" i="18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E26" i="17"/>
  <c r="D25" i="17"/>
  <c r="E25" i="17"/>
  <c r="D24" i="17"/>
  <c r="E24" i="17"/>
  <c r="D23" i="17"/>
  <c r="D21" i="17"/>
  <c r="E21" i="17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E26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E26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/>
  <c r="E26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E26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Q43" i="40" l="1"/>
  <c r="Q45" i="40"/>
  <c r="G41" i="40"/>
  <c r="L12" i="40"/>
  <c r="L13" i="40" s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<sst xmlns="http://schemas.openxmlformats.org/spreadsheetml/2006/main" count="719" uniqueCount="44">
  <si>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</si>
  <si>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</si>
  <si>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</si>
  <si>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</si>
  <si>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</si>
  <si>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</si>
  <si>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</si>
  <si>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</si>
  <si>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</si>
  <si>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</si>
  <si>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</si>
  <si>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</si>
  <si>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</si>
  <si>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</si>
  <si>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</si>
  <si>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</si>
  <si>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</si>
  <si>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</si>
  <si>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</si>
  <si>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</si>
  <si>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</si>
  <si>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</si>
  <si>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Proyección</t>
  </si>
  <si>
    <t>Proy con avance</t>
  </si>
  <si>
    <t>Diferencia</t>
  </si>
  <si>
    <t>Control avance mensual con proyección</t>
  </si>
  <si>
    <t>m3  --&gt;</t>
  </si>
  <si>
    <t>l/s  --&gt;</t>
  </si>
  <si>
    <t>Meta</t>
  </si>
  <si>
    <t>Q Intantaneo</t>
  </si>
  <si>
    <t>&lt;-- Real mes finalizado</t>
  </si>
  <si>
    <t>Control parcial semanal</t>
  </si>
  <si>
    <t>Aporte  25 al 30 de Noviembre</t>
  </si>
  <si>
    <t>Aporte  1 al 6 de Noviembre</t>
  </si>
  <si>
    <t>Aporte  7 al 12 de Noviembre</t>
  </si>
  <si>
    <t>Aporte  13 al 18 de Noviembre</t>
  </si>
  <si>
    <t>Aporte  19 al 24 de Noviembre</t>
  </si>
  <si>
    <t>Se limpia filtro y medidor a las 10:30 hasta 11:30</t>
  </si>
  <si>
    <t>Se limpia filtro y medidor a las 10:30 hasta 11:00</t>
  </si>
  <si>
    <t>Limpieza filtro y medidor 11:30 hasta 12:30</t>
  </si>
  <si>
    <t xml:space="preserve">A la 13:00 reparacion de valvula de regulacion de flujo de agua </t>
  </si>
  <si>
    <t xml:space="preserve">Se limpia filtro y medidor a las 13:00 hasta 14:00 </t>
  </si>
  <si>
    <t>Se limpia filtro y medidor a las 11:30 hasta 12:30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</si>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</sst>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40A]d&quot; de &quot;mmmm&quot; de &quot;yyyy;@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9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3" fontId="0" fillId="2" borderId="0" xfId="1" applyNumberFormat="1" applyFont="1" applyFill="1"/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B22" zoomScale="90" zoomScaleNormal="90" workbookViewId="0">
      <selection activeCell="J41" sqref="J41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5"/>
      <c r="M4" s="77"/>
      <c r="N4" s="77"/>
      <c r="O4" s="77"/>
      <c r="P4" s="77"/>
      <c r="Q4" s="77"/>
      <c r="R4" s="77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5"/>
      <c r="M5" s="77"/>
      <c r="N5" s="77"/>
      <c r="O5" s="72" t="s">
        <v>25</v>
      </c>
      <c r="P5" s="77"/>
      <c r="Q5" s="77"/>
      <c r="R5" s="77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7"/>
      <c r="M6" s="77"/>
      <c r="N6" s="77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7"/>
      <c r="M7" s="77"/>
      <c r="N7" s="77"/>
      <c r="O7" s="77"/>
      <c r="P7" s="77"/>
      <c r="Q7" s="77"/>
      <c r="R7" s="77"/>
      <c r="S7" s="58"/>
      <c r="T7" s="58"/>
      <c r="U7" s="58"/>
      <c r="V7" s="58"/>
      <c r="W7" s="58"/>
    </row>
    <row r="8" spans="1:23" x14ac:dyDescent="0.35">
      <c r="A8" s="58"/>
      <c r="B8" s="58"/>
      <c r="C8" s="111" t="s">
        <v>12</v>
      </c>
      <c r="D8" s="111" t="s">
        <v>1</v>
      </c>
      <c r="E8" s="59" t="s">
        <v>8</v>
      </c>
      <c r="F8" s="111" t="s">
        <v>13</v>
      </c>
      <c r="G8" s="115" t="s">
        <v>14</v>
      </c>
      <c r="H8" s="116"/>
      <c r="I8" s="58"/>
      <c r="J8" s="58"/>
      <c r="K8" s="72" t="s">
        <v>31</v>
      </c>
      <c r="L8" s="78"/>
      <c r="M8" s="78"/>
      <c r="N8" s="78"/>
      <c r="O8" s="113" t="s">
        <v>29</v>
      </c>
      <c r="P8" s="111" t="s">
        <v>28</v>
      </c>
      <c r="Q8" s="113" t="s">
        <v>23</v>
      </c>
      <c r="R8" s="77"/>
      <c r="S8" s="58"/>
      <c r="T8" s="58"/>
      <c r="U8" s="58"/>
      <c r="V8" s="58"/>
      <c r="W8" s="58"/>
    </row>
    <row r="9" spans="1:23" x14ac:dyDescent="0.35">
      <c r="A9" s="58"/>
      <c r="B9" s="58"/>
      <c r="C9" s="112"/>
      <c r="D9" s="112"/>
      <c r="E9" s="102" t="s">
        <v>18</v>
      </c>
      <c r="F9" s="112"/>
      <c r="G9" s="117"/>
      <c r="H9" s="118"/>
      <c r="I9" s="58"/>
      <c r="J9" s="58"/>
      <c r="K9" s="58"/>
      <c r="L9" s="78"/>
      <c r="M9" s="78"/>
      <c r="N9" s="78"/>
      <c r="O9" s="114"/>
      <c r="P9" s="112"/>
      <c r="Q9" s="114"/>
      <c r="R9" s="77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99">
        <v>44500</v>
      </c>
      <c r="E10" s="100">
        <v>0.33333333333333331</v>
      </c>
      <c r="F10" s="101">
        <v>874613</v>
      </c>
      <c r="G10" s="83" t="s">
        <v>17</v>
      </c>
      <c r="H10" s="83" t="s">
        <v>11</v>
      </c>
      <c r="I10" s="58"/>
      <c r="J10" s="58"/>
      <c r="K10" s="58"/>
      <c r="L10" s="78"/>
      <c r="M10" s="78"/>
      <c r="N10" s="78"/>
      <c r="O10" s="97" t="s">
        <v>11</v>
      </c>
      <c r="P10" s="59" t="s">
        <v>17</v>
      </c>
      <c r="Q10" s="97" t="s">
        <v>17</v>
      </c>
      <c r="R10" s="77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44501</v>
      </c>
      <c r="E11" s="73">
        <v>0.33333333333333331</v>
      </c>
      <c r="F11" s="62">
        <f>'Día 1'!C16</f>
        <v>877715</v>
      </c>
      <c r="G11" s="62">
        <f>F11-F10</f>
        <v>3102</v>
      </c>
      <c r="H11" s="63">
        <f>G11*1000/24/60/60</f>
        <v>35.902777777777779</v>
      </c>
      <c r="I11" s="147"/>
      <c r="J11" s="147"/>
      <c r="K11" s="108" t="s">
        <v>33</v>
      </c>
      <c r="L11" s="109"/>
      <c r="M11" s="110"/>
      <c r="O11" s="62">
        <v>30</v>
      </c>
      <c r="P11" s="62">
        <f>O11*60*60*24/1000</f>
        <v>2592</v>
      </c>
      <c r="Q11" s="62">
        <f>G11</f>
        <v>3102</v>
      </c>
      <c r="R11" s="77"/>
      <c r="S11" s="5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44502</v>
      </c>
      <c r="E12" s="73">
        <v>0.33333333333333331</v>
      </c>
      <c r="F12" s="62">
        <f>'Día 2'!C16</f>
        <v>880816</v>
      </c>
      <c r="G12" s="62">
        <f>F12-F11</f>
        <v>3101</v>
      </c>
      <c r="H12" s="63">
        <f>G12*1000/24/60/60</f>
        <v>35.891203703703702</v>
      </c>
      <c r="I12" s="147"/>
      <c r="J12" s="147"/>
      <c r="K12" s="74"/>
      <c r="L12" s="82">
        <f>SUM(G11:G16)</f>
        <v>20429</v>
      </c>
      <c r="M12" s="84" t="s">
        <v>17</v>
      </c>
      <c r="N12" s="81"/>
      <c r="O12" s="62">
        <v>30</v>
      </c>
      <c r="P12" s="62">
        <f t="shared" ref="P12:P40" si="0">O12*60*60*24/1000</f>
        <v>2592</v>
      </c>
      <c r="Q12" s="62">
        <f>G12</f>
        <v>3101</v>
      </c>
      <c r="R12" s="77"/>
      <c r="S12" s="5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44503</v>
      </c>
      <c r="E13" s="73">
        <v>0.33333333333333331</v>
      </c>
      <c r="F13" s="62">
        <f>'Día 3'!C16</f>
        <v>884133</v>
      </c>
      <c r="G13" s="62">
        <f t="shared" ref="G13:G40" si="1">F13-F12</f>
        <v>3317</v>
      </c>
      <c r="H13" s="63">
        <f t="shared" ref="H13:H40" si="2">G13*1000/24/60/60</f>
        <v>38.391203703703702</v>
      </c>
      <c r="I13" s="147"/>
      <c r="J13" s="147"/>
      <c r="K13" s="74"/>
      <c r="L13" s="87">
        <f>L12*1000/6/24/60/60</f>
        <v>39.407793209876544</v>
      </c>
      <c r="M13" s="87" t="s">
        <v>11</v>
      </c>
      <c r="N13" s="81"/>
      <c r="O13" s="62">
        <v>30</v>
      </c>
      <c r="P13" s="62">
        <f t="shared" si="0"/>
        <v>2592</v>
      </c>
      <c r="Q13" s="62">
        <f t="shared" ref="Q13:Q40" si="3">G13</f>
        <v>3317</v>
      </c>
      <c r="R13" s="77"/>
      <c r="S13" s="5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44504</v>
      </c>
      <c r="E14" s="73">
        <v>0.33333333333333331</v>
      </c>
      <c r="F14" s="62">
        <f>'Día 4'!C16</f>
        <v>887906</v>
      </c>
      <c r="G14" s="62">
        <f t="shared" si="1"/>
        <v>3773</v>
      </c>
      <c r="H14" s="63">
        <f t="shared" si="2"/>
        <v>43.668981481481488</v>
      </c>
      <c r="I14" s="147"/>
      <c r="J14" s="147"/>
      <c r="K14" s="76"/>
      <c r="L14" s="85"/>
      <c r="M14" s="86"/>
      <c r="N14" s="81"/>
      <c r="O14" s="62">
        <v>30</v>
      </c>
      <c r="P14" s="62">
        <f t="shared" si="0"/>
        <v>2592</v>
      </c>
      <c r="Q14" s="62">
        <f t="shared" si="3"/>
        <v>3773</v>
      </c>
      <c r="R14" s="77"/>
      <c r="S14" s="5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44505</v>
      </c>
      <c r="E15" s="73">
        <v>0.33333333333333331</v>
      </c>
      <c r="F15" s="62">
        <f>'Día 5'!C16</f>
        <v>891577</v>
      </c>
      <c r="G15" s="62">
        <f t="shared" si="1"/>
        <v>3671</v>
      </c>
      <c r="H15" s="63">
        <f t="shared" si="2"/>
        <v>42.488425925925931</v>
      </c>
      <c r="I15" s="147"/>
      <c r="J15" s="147"/>
      <c r="K15" s="58"/>
      <c r="L15" s="82"/>
      <c r="M15" s="80"/>
      <c r="N15" s="81"/>
      <c r="O15" s="62">
        <v>30</v>
      </c>
      <c r="P15" s="62">
        <f t="shared" si="0"/>
        <v>2592</v>
      </c>
      <c r="Q15" s="62">
        <f t="shared" si="3"/>
        <v>3671</v>
      </c>
      <c r="R15" s="77"/>
      <c r="S15" s="5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44506</v>
      </c>
      <c r="E16" s="73">
        <v>0.33333333333333331</v>
      </c>
      <c r="F16" s="62">
        <f>'DÍa 6'!C16</f>
        <v>895042</v>
      </c>
      <c r="G16" s="62">
        <f t="shared" si="1"/>
        <v>3465</v>
      </c>
      <c r="H16" s="63">
        <f t="shared" si="2"/>
        <v>40.104166666666664</v>
      </c>
      <c r="I16" s="147"/>
      <c r="J16" s="147"/>
      <c r="K16" s="58"/>
      <c r="L16" s="82"/>
      <c r="M16" s="80"/>
      <c r="N16" s="81"/>
      <c r="O16" s="62">
        <v>30</v>
      </c>
      <c r="P16" s="62">
        <f t="shared" si="0"/>
        <v>2592</v>
      </c>
      <c r="Q16" s="62">
        <f t="shared" si="3"/>
        <v>3465</v>
      </c>
      <c r="R16" s="77"/>
      <c r="S16" s="5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44507</v>
      </c>
      <c r="E17" s="73">
        <v>0.33333333333333331</v>
      </c>
      <c r="F17" s="62">
        <f>'Día 7'!C16</f>
        <v>897745</v>
      </c>
      <c r="G17" s="62">
        <f t="shared" si="1"/>
        <v>2703</v>
      </c>
      <c r="H17" s="63">
        <f t="shared" si="2"/>
        <v>31.284722222222221</v>
      </c>
      <c r="I17" s="147"/>
      <c r="J17" s="147"/>
      <c r="K17" s="108" t="s">
        <v>34</v>
      </c>
      <c r="L17" s="109"/>
      <c r="M17" s="110"/>
      <c r="N17" s="81"/>
      <c r="O17" s="62">
        <v>30</v>
      </c>
      <c r="P17" s="62">
        <f t="shared" si="0"/>
        <v>2592</v>
      </c>
      <c r="Q17" s="62">
        <f t="shared" si="3"/>
        <v>2703</v>
      </c>
      <c r="R17" s="77"/>
      <c r="S17" s="5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44508</v>
      </c>
      <c r="E18" s="73">
        <v>0.33333333333333331</v>
      </c>
      <c r="F18" s="62">
        <f>'Día 8'!C16</f>
        <v>901333</v>
      </c>
      <c r="G18" s="62">
        <f t="shared" si="1"/>
        <v>3588</v>
      </c>
      <c r="H18" s="63">
        <f t="shared" si="2"/>
        <v>41.527777777777779</v>
      </c>
      <c r="I18" s="147"/>
      <c r="J18" s="147"/>
      <c r="K18" s="74"/>
      <c r="L18" s="82">
        <f>SUM(G17:G22)</f>
        <v>21078</v>
      </c>
      <c r="M18" s="84" t="s">
        <v>17</v>
      </c>
      <c r="N18" s="81"/>
      <c r="O18" s="62">
        <v>30</v>
      </c>
      <c r="P18" s="62">
        <f t="shared" si="0"/>
        <v>2592</v>
      </c>
      <c r="Q18" s="62">
        <f t="shared" si="3"/>
        <v>3588</v>
      </c>
      <c r="R18" s="77"/>
      <c r="S18" s="5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44509</v>
      </c>
      <c r="E19" s="73">
        <v>0.33333333333333331</v>
      </c>
      <c r="F19" s="62">
        <f>'Día 9'!C16</f>
        <v>905076</v>
      </c>
      <c r="G19" s="62">
        <f t="shared" si="1"/>
        <v>3743</v>
      </c>
      <c r="H19" s="63">
        <f t="shared" si="2"/>
        <v>43.32175925925926</v>
      </c>
      <c r="I19" s="147"/>
      <c r="J19" s="147"/>
      <c r="K19" s="74"/>
      <c r="L19" s="87">
        <f>L18*1000/6/24/60/60</f>
        <v>40.659722222222221</v>
      </c>
      <c r="M19" s="87" t="s">
        <v>11</v>
      </c>
      <c r="N19" s="81"/>
      <c r="O19" s="62">
        <v>30</v>
      </c>
      <c r="P19" s="62">
        <f t="shared" si="0"/>
        <v>2592</v>
      </c>
      <c r="Q19" s="62">
        <f t="shared" si="3"/>
        <v>3743</v>
      </c>
      <c r="R19" s="77"/>
      <c r="S19" s="5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44510</v>
      </c>
      <c r="E20" s="73">
        <v>0.33333333333333331</v>
      </c>
      <c r="F20" s="62">
        <f>'Día 10'!C16</f>
        <v>908811</v>
      </c>
      <c r="G20" s="62">
        <f t="shared" si="1"/>
        <v>3735</v>
      </c>
      <c r="H20" s="63">
        <f t="shared" si="2"/>
        <v>43.229166666666664</v>
      </c>
      <c r="I20" s="147"/>
      <c r="J20" s="147"/>
      <c r="K20" s="76"/>
      <c r="L20" s="85"/>
      <c r="M20" s="86"/>
      <c r="N20" s="81"/>
      <c r="O20" s="62">
        <v>30</v>
      </c>
      <c r="P20" s="62">
        <f t="shared" si="0"/>
        <v>2592</v>
      </c>
      <c r="Q20" s="62">
        <f t="shared" si="3"/>
        <v>3735</v>
      </c>
      <c r="R20" s="77"/>
      <c r="S20" s="5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44511</v>
      </c>
      <c r="E21" s="73">
        <v>0.33333333333333331</v>
      </c>
      <c r="F21" s="62">
        <f>'Día 11'!C16</f>
        <v>912491</v>
      </c>
      <c r="G21" s="62">
        <f t="shared" si="1"/>
        <v>3680</v>
      </c>
      <c r="H21" s="63">
        <f t="shared" si="2"/>
        <v>42.592592592592595</v>
      </c>
      <c r="I21" s="147"/>
      <c r="J21" s="147"/>
      <c r="K21" s="58"/>
      <c r="L21" s="79"/>
      <c r="M21" s="80"/>
      <c r="N21" s="81"/>
      <c r="O21" s="62">
        <v>30</v>
      </c>
      <c r="P21" s="62">
        <f t="shared" si="0"/>
        <v>2592</v>
      </c>
      <c r="Q21" s="62">
        <f t="shared" si="3"/>
        <v>3680</v>
      </c>
      <c r="R21" s="77"/>
      <c r="S21" s="5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44512</v>
      </c>
      <c r="E22" s="73">
        <v>0.33333333333333331</v>
      </c>
      <c r="F22" s="62">
        <f>'Día 12'!C16</f>
        <v>916120</v>
      </c>
      <c r="G22" s="62">
        <f t="shared" si="1"/>
        <v>3629</v>
      </c>
      <c r="H22" s="63">
        <f t="shared" si="2"/>
        <v>42.002314814814817</v>
      </c>
      <c r="I22" s="147"/>
      <c r="J22" s="147"/>
      <c r="K22" s="58"/>
      <c r="L22" s="79"/>
      <c r="M22" s="80"/>
      <c r="N22" s="81"/>
      <c r="O22" s="62">
        <v>30</v>
      </c>
      <c r="P22" s="62">
        <f t="shared" si="0"/>
        <v>2592</v>
      </c>
      <c r="Q22" s="62">
        <f t="shared" si="3"/>
        <v>3629</v>
      </c>
      <c r="R22" s="77"/>
      <c r="S22" s="5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44513</v>
      </c>
      <c r="E23" s="73">
        <v>0.33333333333333331</v>
      </c>
      <c r="F23" s="62">
        <f>'Día 13'!C16</f>
        <v>919799</v>
      </c>
      <c r="G23" s="62">
        <f t="shared" si="1"/>
        <v>3679</v>
      </c>
      <c r="H23" s="63">
        <f t="shared" si="2"/>
        <v>42.581018518518512</v>
      </c>
      <c r="I23" s="147"/>
      <c r="J23" s="147"/>
      <c r="K23" s="108" t="s">
        <v>35</v>
      </c>
      <c r="L23" s="109"/>
      <c r="M23" s="110"/>
      <c r="N23" s="81"/>
      <c r="O23" s="62">
        <v>30</v>
      </c>
      <c r="P23" s="62">
        <f t="shared" si="0"/>
        <v>2592</v>
      </c>
      <c r="Q23" s="62">
        <f t="shared" si="3"/>
        <v>3679</v>
      </c>
      <c r="R23" s="77"/>
      <c r="S23" s="5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44514</v>
      </c>
      <c r="E24" s="73">
        <v>0.33333333333333331</v>
      </c>
      <c r="F24" s="62">
        <f>'Día 14'!C16</f>
        <v>923419</v>
      </c>
      <c r="G24" s="62">
        <f t="shared" si="1"/>
        <v>3620</v>
      </c>
      <c r="H24" s="63">
        <f t="shared" si="2"/>
        <v>41.898148148148152</v>
      </c>
      <c r="I24" s="147"/>
      <c r="J24" s="147"/>
      <c r="K24" s="74"/>
      <c r="L24" s="82">
        <f>SUM(G23:G28)</f>
        <v>21493</v>
      </c>
      <c r="M24" s="84" t="s">
        <v>17</v>
      </c>
      <c r="N24" s="81"/>
      <c r="O24" s="62">
        <v>30</v>
      </c>
      <c r="P24" s="62">
        <f t="shared" si="0"/>
        <v>2592</v>
      </c>
      <c r="Q24" s="62">
        <f t="shared" si="3"/>
        <v>3620</v>
      </c>
      <c r="R24" s="77"/>
      <c r="S24" s="5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44515</v>
      </c>
      <c r="E25" s="73">
        <v>0.33333333333333331</v>
      </c>
      <c r="F25" s="62">
        <f>'Día 15'!C16</f>
        <v>926859</v>
      </c>
      <c r="G25" s="62">
        <f t="shared" si="1"/>
        <v>3440</v>
      </c>
      <c r="H25" s="63">
        <f t="shared" si="2"/>
        <v>39.814814814814817</v>
      </c>
      <c r="I25" s="147"/>
      <c r="J25" s="147"/>
      <c r="K25" s="74"/>
      <c r="L25" s="87">
        <f>L24*1000/6/24/60/60</f>
        <v>41.460262345679006</v>
      </c>
      <c r="M25" s="87" t="s">
        <v>11</v>
      </c>
      <c r="N25" s="81"/>
      <c r="O25" s="62">
        <v>30</v>
      </c>
      <c r="P25" s="62">
        <f t="shared" si="0"/>
        <v>2592</v>
      </c>
      <c r="Q25" s="62">
        <f t="shared" si="3"/>
        <v>3440</v>
      </c>
      <c r="R25" s="77"/>
      <c r="S25" s="5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44516</v>
      </c>
      <c r="E26" s="73">
        <v>0.33333333333333331</v>
      </c>
      <c r="F26" s="62">
        <f>'Día 16'!C16</f>
        <v>930395</v>
      </c>
      <c r="G26" s="62">
        <f t="shared" si="1"/>
        <v>3536</v>
      </c>
      <c r="H26" s="63">
        <f t="shared" si="2"/>
        <v>40.925925925925931</v>
      </c>
      <c r="I26" s="147"/>
      <c r="J26" s="147"/>
      <c r="K26" s="76"/>
      <c r="L26" s="85"/>
      <c r="M26" s="86"/>
      <c r="N26" s="81"/>
      <c r="O26" s="62">
        <v>30</v>
      </c>
      <c r="P26" s="62">
        <f t="shared" si="0"/>
        <v>2592</v>
      </c>
      <c r="Q26" s="62">
        <f t="shared" si="3"/>
        <v>3536</v>
      </c>
      <c r="R26" s="77"/>
      <c r="S26" s="5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44517</v>
      </c>
      <c r="E27" s="73">
        <v>0.33333333333333331</v>
      </c>
      <c r="F27" s="62">
        <f>'Día 17'!C16</f>
        <v>934132</v>
      </c>
      <c r="G27" s="62">
        <f t="shared" si="1"/>
        <v>3737</v>
      </c>
      <c r="H27" s="63">
        <f t="shared" si="2"/>
        <v>43.252314814814817</v>
      </c>
      <c r="I27" s="147"/>
      <c r="J27" s="147"/>
      <c r="K27" s="58"/>
      <c r="L27" s="79"/>
      <c r="M27" s="80"/>
      <c r="N27" s="81"/>
      <c r="O27" s="62">
        <v>30</v>
      </c>
      <c r="P27" s="62">
        <f t="shared" si="0"/>
        <v>2592</v>
      </c>
      <c r="Q27" s="62">
        <f t="shared" si="3"/>
        <v>3737</v>
      </c>
      <c r="R27" s="77"/>
      <c r="S27" s="5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44518</v>
      </c>
      <c r="E28" s="73">
        <v>0.33333333333333331</v>
      </c>
      <c r="F28" s="62">
        <f>'Día 18'!C16</f>
        <v>937613</v>
      </c>
      <c r="G28" s="62">
        <f t="shared" si="1"/>
        <v>3481</v>
      </c>
      <c r="H28" s="63">
        <f t="shared" si="2"/>
        <v>40.289351851851848</v>
      </c>
      <c r="I28" s="147"/>
      <c r="J28" s="147"/>
      <c r="K28" s="58"/>
      <c r="L28" s="79"/>
      <c r="M28" s="80"/>
      <c r="N28" s="81"/>
      <c r="O28" s="62">
        <v>30</v>
      </c>
      <c r="P28" s="62">
        <f t="shared" si="0"/>
        <v>2592</v>
      </c>
      <c r="Q28" s="62">
        <f t="shared" si="3"/>
        <v>3481</v>
      </c>
      <c r="R28" s="77"/>
      <c r="S28" s="5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44519</v>
      </c>
      <c r="E29" s="73">
        <v>0.33333333333333331</v>
      </c>
      <c r="F29" s="62">
        <f>'Día 19'!C16</f>
        <v>941213</v>
      </c>
      <c r="G29" s="62">
        <f t="shared" si="1"/>
        <v>3600</v>
      </c>
      <c r="H29" s="63">
        <f t="shared" si="2"/>
        <v>41.666666666666664</v>
      </c>
      <c r="I29" s="147"/>
      <c r="J29" s="147"/>
      <c r="K29" s="108" t="s">
        <v>36</v>
      </c>
      <c r="L29" s="109"/>
      <c r="M29" s="110"/>
      <c r="N29" s="81"/>
      <c r="O29" s="62">
        <v>30</v>
      </c>
      <c r="P29" s="62">
        <f t="shared" si="0"/>
        <v>2592</v>
      </c>
      <c r="Q29" s="62">
        <f t="shared" si="3"/>
        <v>3600</v>
      </c>
      <c r="R29" s="77"/>
      <c r="S29" s="5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44520</v>
      </c>
      <c r="E30" s="73">
        <v>0.33333333333333331</v>
      </c>
      <c r="F30" s="62">
        <f>'Día 20'!C16</f>
        <v>944699</v>
      </c>
      <c r="G30" s="62">
        <f t="shared" si="1"/>
        <v>3486</v>
      </c>
      <c r="H30" s="63">
        <f t="shared" si="2"/>
        <v>40.347222222222221</v>
      </c>
      <c r="I30" s="147"/>
      <c r="J30" s="147"/>
      <c r="K30" s="74"/>
      <c r="L30" s="82">
        <f>SUM(G29:G34)</f>
        <v>21769</v>
      </c>
      <c r="M30" s="84" t="s">
        <v>17</v>
      </c>
      <c r="N30" s="81"/>
      <c r="O30" s="62">
        <v>30</v>
      </c>
      <c r="P30" s="62">
        <f t="shared" si="0"/>
        <v>2592</v>
      </c>
      <c r="Q30" s="62">
        <f t="shared" si="3"/>
        <v>3486</v>
      </c>
      <c r="R30" s="77"/>
      <c r="S30" s="5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44521</v>
      </c>
      <c r="E31" s="73">
        <v>0.33333333333333331</v>
      </c>
      <c r="F31" s="62">
        <f>'Día 21'!C16</f>
        <v>948333</v>
      </c>
      <c r="G31" s="62">
        <f t="shared" si="1"/>
        <v>3634</v>
      </c>
      <c r="H31" s="63">
        <f t="shared" si="2"/>
        <v>42.060185185185183</v>
      </c>
      <c r="I31" s="147"/>
      <c r="J31" s="147"/>
      <c r="K31" s="74"/>
      <c r="L31" s="87">
        <f>L30*1000/6/24/60/60</f>
        <v>41.99266975308641</v>
      </c>
      <c r="M31" s="87" t="s">
        <v>11</v>
      </c>
      <c r="N31" s="81"/>
      <c r="O31" s="62">
        <v>30</v>
      </c>
      <c r="P31" s="62">
        <f t="shared" si="0"/>
        <v>2592</v>
      </c>
      <c r="Q31" s="62">
        <f t="shared" si="3"/>
        <v>3634</v>
      </c>
      <c r="R31" s="77"/>
      <c r="S31" s="5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44522</v>
      </c>
      <c r="E32" s="73">
        <v>0.33333333333333331</v>
      </c>
      <c r="F32" s="62">
        <f>'Día 22'!C16</f>
        <v>951903</v>
      </c>
      <c r="G32" s="62">
        <f t="shared" si="1"/>
        <v>3570</v>
      </c>
      <c r="H32" s="63">
        <f t="shared" si="2"/>
        <v>41.319444444444443</v>
      </c>
      <c r="I32" s="147"/>
      <c r="J32" s="147"/>
      <c r="K32" s="76"/>
      <c r="L32" s="85"/>
      <c r="M32" s="86"/>
      <c r="N32" s="81"/>
      <c r="O32" s="62">
        <v>30</v>
      </c>
      <c r="P32" s="62">
        <f t="shared" si="0"/>
        <v>2592</v>
      </c>
      <c r="Q32" s="62">
        <f t="shared" si="3"/>
        <v>3570</v>
      </c>
      <c r="R32" s="77"/>
      <c r="S32" s="5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44523</v>
      </c>
      <c r="E33" s="73">
        <v>0.33333333333333331</v>
      </c>
      <c r="F33" s="62">
        <f>'Día 23'!C16</f>
        <v>955668</v>
      </c>
      <c r="G33" s="62">
        <f t="shared" si="1"/>
        <v>3765</v>
      </c>
      <c r="H33" s="63">
        <f t="shared" si="2"/>
        <v>43.576388888888893</v>
      </c>
      <c r="I33" s="147"/>
      <c r="J33" s="147"/>
      <c r="K33" s="58"/>
      <c r="L33" s="79"/>
      <c r="M33" s="80"/>
      <c r="N33" s="81"/>
      <c r="O33" s="62">
        <v>30</v>
      </c>
      <c r="P33" s="62">
        <f t="shared" si="0"/>
        <v>2592</v>
      </c>
      <c r="Q33" s="62">
        <f t="shared" si="3"/>
        <v>3765</v>
      </c>
      <c r="R33" s="77"/>
      <c r="S33" s="5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44524</v>
      </c>
      <c r="E34" s="73">
        <v>0.33333333333333331</v>
      </c>
      <c r="F34" s="62">
        <f>'Día 24'!C16</f>
        <v>959382</v>
      </c>
      <c r="G34" s="62">
        <f t="shared" si="1"/>
        <v>3714</v>
      </c>
      <c r="H34" s="63">
        <f t="shared" si="2"/>
        <v>42.986111111111107</v>
      </c>
      <c r="I34" s="147"/>
      <c r="J34" s="147"/>
      <c r="K34" s="58"/>
      <c r="L34" s="79"/>
      <c r="M34" s="80"/>
      <c r="N34" s="81"/>
      <c r="O34" s="62">
        <v>30</v>
      </c>
      <c r="P34" s="62">
        <f t="shared" si="0"/>
        <v>2592</v>
      </c>
      <c r="Q34" s="62">
        <f t="shared" si="3"/>
        <v>3714</v>
      </c>
      <c r="R34" s="77"/>
      <c r="S34" s="5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44525</v>
      </c>
      <c r="E35" s="73">
        <v>0.33333333333333331</v>
      </c>
      <c r="F35" s="62">
        <f>'Día 25'!C16</f>
        <v>963076</v>
      </c>
      <c r="G35" s="62">
        <f t="shared" si="1"/>
        <v>3694</v>
      </c>
      <c r="H35" s="63">
        <f t="shared" si="2"/>
        <v>42.754629629629633</v>
      </c>
      <c r="I35" s="147"/>
      <c r="J35" s="147"/>
      <c r="K35" s="108" t="s">
        <v>32</v>
      </c>
      <c r="L35" s="109"/>
      <c r="M35" s="110"/>
      <c r="N35" s="81"/>
      <c r="O35" s="62">
        <v>30</v>
      </c>
      <c r="P35" s="62">
        <f t="shared" si="0"/>
        <v>2592</v>
      </c>
      <c r="Q35" s="62">
        <f t="shared" si="3"/>
        <v>3694</v>
      </c>
      <c r="R35" s="77"/>
      <c r="S35" s="5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44526</v>
      </c>
      <c r="E36" s="73">
        <v>0.33333333333333331</v>
      </c>
      <c r="F36" s="62">
        <f>'Día 26'!C16</f>
        <v>966322</v>
      </c>
      <c r="G36" s="62">
        <f t="shared" si="1"/>
        <v>3246</v>
      </c>
      <c r="H36" s="63">
        <f t="shared" si="2"/>
        <v>37.569444444444443</v>
      </c>
      <c r="I36" s="147"/>
      <c r="J36" s="147"/>
      <c r="K36" s="74"/>
      <c r="L36" s="82">
        <f>SUM(G35:G40)</f>
        <v>20174</v>
      </c>
      <c r="M36" s="84" t="s">
        <v>17</v>
      </c>
      <c r="N36" s="81"/>
      <c r="O36" s="62">
        <v>30</v>
      </c>
      <c r="P36" s="62">
        <f t="shared" si="0"/>
        <v>2592</v>
      </c>
      <c r="Q36" s="62">
        <f t="shared" si="3"/>
        <v>3246</v>
      </c>
      <c r="R36" s="77"/>
      <c r="S36" s="5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44527</v>
      </c>
      <c r="E37" s="73">
        <v>0.33333333333333331</v>
      </c>
      <c r="F37" s="62">
        <f>'Día 27'!C16</f>
        <v>969325</v>
      </c>
      <c r="G37" s="62">
        <f t="shared" si="1"/>
        <v>3003</v>
      </c>
      <c r="H37" s="63">
        <f t="shared" si="2"/>
        <v>34.756944444444443</v>
      </c>
      <c r="I37" s="147"/>
      <c r="J37" s="147"/>
      <c r="K37" s="74"/>
      <c r="L37" s="87">
        <f>L36*1000/6/24/60/60</f>
        <v>38.915895061728392</v>
      </c>
      <c r="M37" s="87" t="s">
        <v>11</v>
      </c>
      <c r="N37" s="81"/>
      <c r="O37" s="62">
        <v>30</v>
      </c>
      <c r="P37" s="62">
        <f t="shared" si="0"/>
        <v>2592</v>
      </c>
      <c r="Q37" s="62">
        <f t="shared" si="3"/>
        <v>3003</v>
      </c>
      <c r="R37" s="77"/>
      <c r="S37" s="5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44528</v>
      </c>
      <c r="E38" s="73">
        <v>0.33333333333333331</v>
      </c>
      <c r="F38" s="62">
        <f>'Día 28'!C16</f>
        <v>971674</v>
      </c>
      <c r="G38" s="62">
        <f t="shared" si="1"/>
        <v>2349</v>
      </c>
      <c r="H38" s="63">
        <f t="shared" si="2"/>
        <v>27.1875</v>
      </c>
      <c r="I38" s="147"/>
      <c r="J38" s="147"/>
      <c r="K38" s="76"/>
      <c r="L38" s="85"/>
      <c r="M38" s="86"/>
      <c r="N38" s="81"/>
      <c r="O38" s="62">
        <v>30</v>
      </c>
      <c r="P38" s="62">
        <f t="shared" si="0"/>
        <v>2592</v>
      </c>
      <c r="Q38" s="62">
        <f t="shared" si="3"/>
        <v>2349</v>
      </c>
      <c r="R38" s="77"/>
      <c r="S38" s="5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44529</v>
      </c>
      <c r="E39" s="73">
        <v>0.33333333333333331</v>
      </c>
      <c r="F39" s="62">
        <f>'Día 29'!C16</f>
        <v>975670</v>
      </c>
      <c r="G39" s="62">
        <f t="shared" si="1"/>
        <v>3996</v>
      </c>
      <c r="H39" s="63">
        <f t="shared" si="2"/>
        <v>46.25</v>
      </c>
      <c r="I39" s="147"/>
      <c r="J39" s="147"/>
      <c r="K39" s="58"/>
      <c r="L39" s="79"/>
      <c r="M39" s="80"/>
      <c r="N39" s="81"/>
      <c r="O39" s="62">
        <v>30</v>
      </c>
      <c r="P39" s="62">
        <f t="shared" si="0"/>
        <v>2592</v>
      </c>
      <c r="Q39" s="62">
        <f t="shared" si="3"/>
        <v>3996</v>
      </c>
      <c r="R39" s="77"/>
      <c r="S39" s="5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44530</v>
      </c>
      <c r="E40" s="73">
        <v>0.33333333333333331</v>
      </c>
      <c r="F40" s="62">
        <f>'Día 30'!C16</f>
        <v>979556</v>
      </c>
      <c r="G40" s="62">
        <f t="shared" si="1"/>
        <v>3886</v>
      </c>
      <c r="H40" s="63">
        <f t="shared" si="2"/>
        <v>44.976851851851848</v>
      </c>
      <c r="I40" s="147"/>
      <c r="J40" s="147"/>
      <c r="K40" s="58"/>
      <c r="L40" s="79"/>
      <c r="M40" s="80"/>
      <c r="N40" s="81"/>
      <c r="O40" s="62">
        <v>30</v>
      </c>
      <c r="P40" s="62">
        <f t="shared" si="0"/>
        <v>2592</v>
      </c>
      <c r="Q40" s="62">
        <f t="shared" si="3"/>
        <v>3886</v>
      </c>
      <c r="R40" s="77"/>
      <c r="S40" s="58"/>
      <c r="T40" s="58"/>
      <c r="U40" s="58"/>
      <c r="V40" s="58"/>
      <c r="W40" s="58"/>
    </row>
    <row r="41" spans="1:23" x14ac:dyDescent="0.35">
      <c r="A41" s="58"/>
      <c r="B41" s="58"/>
      <c r="C41" s="60" t="s">
        <v>24</v>
      </c>
      <c r="D41" s="61"/>
      <c r="E41" s="73"/>
      <c r="F41" s="60"/>
      <c r="G41" s="144">
        <f>(AVERAGE(G11:G40)-2592)/2592</f>
        <v>0.34957561728395059</v>
      </c>
      <c r="H41" s="144">
        <f>(AVERAGE(H11:H40)-30)/30</f>
        <v>0.34957561728395015</v>
      </c>
      <c r="I41" s="147"/>
      <c r="J41" s="147"/>
      <c r="K41" s="58"/>
      <c r="L41" s="77"/>
      <c r="M41" s="77"/>
      <c r="N41" s="77"/>
      <c r="O41" s="77"/>
      <c r="P41" s="77"/>
      <c r="Q41" s="77"/>
      <c r="R41" s="77"/>
      <c r="S41" s="58"/>
      <c r="T41" s="58"/>
      <c r="U41" s="58"/>
      <c r="V41" s="58"/>
      <c r="W41" s="58"/>
    </row>
    <row r="42" spans="1:23" x14ac:dyDescent="0.35">
      <c r="A42" s="58"/>
      <c r="B42" s="58"/>
      <c r="C42" s="64"/>
      <c r="D42" s="65"/>
      <c r="E42" s="65"/>
      <c r="F42" s="65"/>
      <c r="G42" s="65"/>
      <c r="H42" s="66"/>
      <c r="I42" s="147"/>
      <c r="J42" s="147"/>
      <c r="K42" s="58"/>
      <c r="L42" s="77"/>
      <c r="M42" s="77"/>
      <c r="N42" s="91" t="s">
        <v>22</v>
      </c>
      <c r="O42" s="92" t="s">
        <v>26</v>
      </c>
      <c r="P42" s="90">
        <f>SUM(P11:P40)</f>
        <v>77760</v>
      </c>
      <c r="Q42" s="62">
        <f>SUM(Q11:Q40)</f>
        <v>104943</v>
      </c>
      <c r="R42" s="77"/>
      <c r="S42" s="58"/>
      <c r="T42" s="58"/>
      <c r="U42" s="58"/>
      <c r="V42" s="58"/>
      <c r="W42" s="58"/>
    </row>
    <row r="43" spans="1:23" x14ac:dyDescent="0.35">
      <c r="A43" s="58"/>
      <c r="B43" s="58"/>
      <c r="C43" s="67"/>
      <c r="D43" s="70" t="s">
        <v>16</v>
      </c>
      <c r="E43" s="70"/>
      <c r="F43" s="70"/>
      <c r="G43" s="106">
        <f>(F40-F10)*1000/30/24/60/60</f>
        <v>40.487268518518512</v>
      </c>
      <c r="H43" s="71" t="s">
        <v>15</v>
      </c>
      <c r="I43" s="147"/>
      <c r="J43" s="147"/>
      <c r="K43" s="58"/>
      <c r="L43" s="77"/>
      <c r="M43" s="75"/>
      <c r="N43" s="93"/>
      <c r="O43" s="94" t="s">
        <v>27</v>
      </c>
      <c r="P43" s="95">
        <f>P42*1000/30/24/60/60</f>
        <v>30</v>
      </c>
      <c r="Q43" s="96">
        <f>Q42*1000/30/24/60/60</f>
        <v>40.487268518518512</v>
      </c>
      <c r="R43" s="75" t="s">
        <v>30</v>
      </c>
      <c r="S43" s="58"/>
      <c r="T43" s="58"/>
      <c r="U43" s="58"/>
      <c r="V43" s="58"/>
      <c r="W43" s="58"/>
    </row>
    <row r="44" spans="1:23" x14ac:dyDescent="0.35">
      <c r="A44" s="58"/>
      <c r="B44" s="58"/>
      <c r="C44" s="68"/>
      <c r="D44" s="69"/>
      <c r="E44" s="69"/>
      <c r="F44" s="69"/>
      <c r="G44" s="145">
        <f>SUM(G11:G40)</f>
        <v>104943</v>
      </c>
      <c r="H44" s="146" t="s">
        <v>43</v>
      </c>
      <c r="I44" s="147"/>
      <c r="J44" s="147"/>
      <c r="K44" s="58"/>
      <c r="L44" s="77"/>
      <c r="M44" s="77"/>
      <c r="N44" s="77"/>
      <c r="O44" s="77"/>
      <c r="P44" s="77"/>
      <c r="Q44" s="77"/>
      <c r="R44" s="77"/>
      <c r="S44" s="58"/>
      <c r="T44" s="58"/>
      <c r="U44" s="58"/>
      <c r="V44" s="58"/>
      <c r="W44" s="58"/>
    </row>
    <row r="45" spans="1:23" x14ac:dyDescent="0.35">
      <c r="A45" s="58"/>
      <c r="B45" s="58"/>
      <c r="C45" s="58"/>
      <c r="D45" s="58"/>
      <c r="E45" s="58"/>
      <c r="F45" s="58"/>
      <c r="G45" s="58"/>
      <c r="H45" s="58"/>
      <c r="I45" s="147"/>
      <c r="J45" s="147"/>
      <c r="K45" s="58"/>
      <c r="L45" s="77"/>
      <c r="M45" s="77"/>
      <c r="N45" s="88" t="s">
        <v>24</v>
      </c>
      <c r="O45" s="89" t="s">
        <v>17</v>
      </c>
      <c r="P45" s="89"/>
      <c r="Q45" s="105">
        <f>Q42-P42</f>
        <v>27183</v>
      </c>
      <c r="R45" s="77"/>
      <c r="S45" s="58"/>
      <c r="T45" s="58"/>
      <c r="U45" s="58"/>
      <c r="V45" s="58"/>
      <c r="W45" s="58"/>
    </row>
    <row r="46" spans="1:23" x14ac:dyDescent="0.35">
      <c r="A46" s="58"/>
      <c r="B46" s="58"/>
      <c r="C46" s="58" t="s">
        <v>21</v>
      </c>
      <c r="E46" s="58"/>
      <c r="F46" s="58"/>
      <c r="G46" s="58"/>
      <c r="H46" s="58"/>
      <c r="I46" s="147"/>
      <c r="J46" s="147"/>
      <c r="K46" s="58"/>
      <c r="L46" s="77"/>
      <c r="M46" s="77"/>
      <c r="N46" s="77"/>
      <c r="O46" s="77"/>
      <c r="P46" s="77"/>
      <c r="Q46" s="77"/>
      <c r="R46" s="77"/>
      <c r="S46" s="58"/>
      <c r="T46" s="58"/>
      <c r="U46" s="58"/>
      <c r="V46" s="58"/>
      <c r="W46" s="58"/>
    </row>
    <row r="47" spans="1:23" x14ac:dyDescent="0.3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107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</sheetData>
  <mergeCells count="12">
    <mergeCell ref="F8:F9"/>
    <mergeCell ref="D8:D9"/>
    <mergeCell ref="C8:C9"/>
    <mergeCell ref="P8:P9"/>
    <mergeCell ref="Q8:Q9"/>
    <mergeCell ref="O8:O9"/>
    <mergeCell ref="G8:H9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44501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875909</v>
      </c>
      <c r="D8" s="32"/>
      <c r="E8" s="32"/>
      <c r="F8" s="10"/>
      <c r="G8" s="136"/>
      <c r="H8" s="137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4">
        <f t="shared" si="1"/>
        <v>0</v>
      </c>
      <c r="F15" s="12"/>
      <c r="G15" s="119" t="s">
        <v>0</v>
      </c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877715</v>
      </c>
      <c r="D16" s="52">
        <f>+C16-C8</f>
        <v>1806</v>
      </c>
      <c r="E16" s="52">
        <f>+D16*1000/14/3600</f>
        <v>35.833333333333336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19" t="s">
        <v>0</v>
      </c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878398</v>
      </c>
      <c r="D21" s="52">
        <f>+C21-C16</f>
        <v>683</v>
      </c>
      <c r="E21" s="52">
        <f>+D21*1000/5/3600</f>
        <v>37.944444444444443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/>
      <c r="G25" s="119" t="s">
        <v>0</v>
      </c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879020</v>
      </c>
      <c r="D26" s="52">
        <f>+C26-C21</f>
        <v>622</v>
      </c>
      <c r="E26" s="52">
        <f>+D26*1000/5/3600</f>
        <v>34.555555555555557</v>
      </c>
      <c r="F26" s="53" t="s">
        <v>0</v>
      </c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4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44502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879020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 t="s">
        <v>0</v>
      </c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880816</v>
      </c>
      <c r="D16" s="52">
        <f>+C16-C8</f>
        <v>1796</v>
      </c>
      <c r="E16" s="52">
        <f>+D16*1000/14/3600</f>
        <v>35.634920634920633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881472</v>
      </c>
      <c r="D21" s="52">
        <f>+C21-C16</f>
        <v>656</v>
      </c>
      <c r="E21" s="52">
        <f>+D21*1000/5/3600</f>
        <v>36.444444444444443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882091</v>
      </c>
      <c r="D26" s="52">
        <f>+C26-C21</f>
        <v>619</v>
      </c>
      <c r="E26" s="52">
        <f>+D26*1000/5/3600</f>
        <v>34.388888888888886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8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44503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882091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884133</v>
      </c>
      <c r="D16" s="52">
        <f>+C16-C8</f>
        <v>2042</v>
      </c>
      <c r="E16" s="52">
        <f>+D16*1000/14/3600</f>
        <v>40.515873015873019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884942</v>
      </c>
      <c r="D21" s="52">
        <f>+C21-C16</f>
        <v>809</v>
      </c>
      <c r="E21" s="52">
        <f>+D21*1000/5/3600</f>
        <v>44.944444444444443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885735</v>
      </c>
      <c r="D26" s="52">
        <f>+C26-C21</f>
        <v>793</v>
      </c>
      <c r="E26" s="52">
        <f>+D26*1000/5/3600</f>
        <v>44.055555555555557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8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44504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885735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887906</v>
      </c>
      <c r="D16" s="52">
        <f>+C16-C8</f>
        <v>2171</v>
      </c>
      <c r="E16" s="52">
        <f>+D16*1000/14/3600</f>
        <v>43.07539682539683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888648</v>
      </c>
      <c r="D21" s="52">
        <f>+C21-C16</f>
        <v>742</v>
      </c>
      <c r="E21" s="52">
        <f>+D21*1000/5/3600</f>
        <v>41.222222222222221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889400</v>
      </c>
      <c r="D26" s="52">
        <f>+C26-C21</f>
        <v>752</v>
      </c>
      <c r="E26" s="52">
        <f>+D26*1000/5/3600</f>
        <v>41.777777777777779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44505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889400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891577</v>
      </c>
      <c r="D16" s="52">
        <f>+C16-C8</f>
        <v>2177</v>
      </c>
      <c r="E16" s="52">
        <f>+D16*1000/14/3600</f>
        <v>43.194444444444443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892358</v>
      </c>
      <c r="D21" s="52">
        <f>+C21-C16</f>
        <v>781</v>
      </c>
      <c r="E21" s="52">
        <f>+D21*1000/5/3600</f>
        <v>43.388888888888886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893042</v>
      </c>
      <c r="D26" s="52">
        <f>+C26-C21</f>
        <v>684</v>
      </c>
      <c r="E26" s="52">
        <f>+D26*1000/5/3600</f>
        <v>38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44506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893042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895042</v>
      </c>
      <c r="D16" s="52">
        <f>+C16-C8</f>
        <v>2000</v>
      </c>
      <c r="E16" s="52">
        <f>+D16*1000/14/3600</f>
        <v>39.682539682539684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895639</v>
      </c>
      <c r="D21" s="52">
        <f>+C21-C16</f>
        <v>597</v>
      </c>
      <c r="E21" s="52">
        <f>+D21*1000/5/3600</f>
        <v>33.166666666666664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896190</v>
      </c>
      <c r="D26" s="52">
        <f>+C26-C21</f>
        <v>551</v>
      </c>
      <c r="E26" s="52">
        <f>+D26*1000/5/3600</f>
        <v>30.611111111111111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3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44507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896190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897745</v>
      </c>
      <c r="D16" s="52">
        <f>+C16-C8</f>
        <v>1555</v>
      </c>
      <c r="E16" s="52">
        <f>+D16*1000/14/3600</f>
        <v>30.853174603174601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37</v>
      </c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898307</v>
      </c>
      <c r="D21" s="52">
        <f>+C21-C16</f>
        <v>562</v>
      </c>
      <c r="E21" s="52">
        <f>+D21*1000/5/3600</f>
        <v>31.222222222222221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899118</v>
      </c>
      <c r="D26" s="52">
        <f>+C26-C21</f>
        <v>811</v>
      </c>
      <c r="E26" s="52">
        <f>+D26*1000/5/3600</f>
        <v>45.055555555555557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44508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899118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901333</v>
      </c>
      <c r="D16" s="52">
        <f>+C16-C8</f>
        <v>2215</v>
      </c>
      <c r="E16" s="52">
        <f>+D16*1000/14/3600</f>
        <v>43.948412698412696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902110</v>
      </c>
      <c r="D21" s="52">
        <f>+C21-C16</f>
        <v>777</v>
      </c>
      <c r="E21" s="52">
        <f>+D21*1000/5/3600</f>
        <v>43.166666666666664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902920</v>
      </c>
      <c r="D26" s="52">
        <f>+C26-C21</f>
        <v>810</v>
      </c>
      <c r="E26" s="52">
        <f>+D26*1000/5/3600</f>
        <v>45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44509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902920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905076</v>
      </c>
      <c r="D16" s="52">
        <f>+C16-C8</f>
        <v>2156</v>
      </c>
      <c r="E16" s="52">
        <f>+D16*1000/14/3600</f>
        <v>42.777777777777779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905884</v>
      </c>
      <c r="D21" s="52">
        <f>+C21-C16</f>
        <v>808</v>
      </c>
      <c r="E21" s="52">
        <f>+D21*1000/5/3600</f>
        <v>44.888888888888886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906634</v>
      </c>
      <c r="D26" s="52">
        <f>+C26-C21</f>
        <v>750</v>
      </c>
      <c r="E26" s="52">
        <f>+D26*1000/5/3600</f>
        <v>41.666666666666664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8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44510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906634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8">
        <v>0.33333333333333298</v>
      </c>
      <c r="C16" s="51">
        <v>908811</v>
      </c>
      <c r="D16" s="52">
        <f>+C16-C8</f>
        <v>2177</v>
      </c>
      <c r="E16" s="52">
        <f>+D16*1000/14/3600</f>
        <v>43.194444444444443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909590</v>
      </c>
      <c r="D21" s="52">
        <f>+C21-C16</f>
        <v>779</v>
      </c>
      <c r="E21" s="52">
        <f>+D21*1000/5/3600</f>
        <v>43.277777777777779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910365</v>
      </c>
      <c r="D26" s="52">
        <f>+C26-C21</f>
        <v>775</v>
      </c>
      <c r="E26" s="52">
        <f>+D26*1000/5/3600</f>
        <v>43.055555555555557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9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44511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910365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912491</v>
      </c>
      <c r="D16" s="52">
        <f>+C16-C8</f>
        <v>2126</v>
      </c>
      <c r="E16" s="52">
        <f>+D16*1000/14/3600</f>
        <v>42.182539682539684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3">
        <v>913337</v>
      </c>
      <c r="D21" s="52">
        <f>+C21-C16</f>
        <v>846</v>
      </c>
      <c r="E21" s="52">
        <f>+D21*1000/5/3600</f>
        <v>47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914031</v>
      </c>
      <c r="D26" s="52">
        <f>+C26-C21</f>
        <v>694</v>
      </c>
      <c r="E26" s="52">
        <f>+D26*1000/5/3600</f>
        <v>38.555555555555557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44512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914031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916120</v>
      </c>
      <c r="D16" s="52">
        <f>+C16-C8</f>
        <v>2089</v>
      </c>
      <c r="E16" s="52">
        <f>+D16*1000/14/3600</f>
        <v>41.448412698412696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916907</v>
      </c>
      <c r="D21" s="52">
        <f>+C21-C16</f>
        <v>787</v>
      </c>
      <c r="E21" s="52">
        <f>+D21*1000/5/3600</f>
        <v>43.722222222222221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917333</v>
      </c>
      <c r="D26" s="52">
        <f>+C26-C21</f>
        <v>426</v>
      </c>
      <c r="E26" s="52">
        <f>+D26*1000/5/3600</f>
        <v>23.666666666666668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6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44513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917333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919799</v>
      </c>
      <c r="D16" s="52">
        <f>+C16-C8</f>
        <v>2466</v>
      </c>
      <c r="E16" s="52">
        <f>+D16*1000/14/3600</f>
        <v>48.928571428571423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38</v>
      </c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920545</v>
      </c>
      <c r="D21" s="52">
        <f>+C21-C16</f>
        <v>746</v>
      </c>
      <c r="E21" s="52">
        <f>+D21*1000/5/3600</f>
        <v>41.444444444444443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921302</v>
      </c>
      <c r="D26" s="52">
        <f>+C26-C21</f>
        <v>757</v>
      </c>
      <c r="E26" s="52">
        <f>+D26*1000/5/3600</f>
        <v>42.055555555555557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44514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921302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923419</v>
      </c>
      <c r="D16" s="52">
        <f>+C16-C8</f>
        <v>2117</v>
      </c>
      <c r="E16" s="52">
        <f>+D16*1000/14/3600</f>
        <v>42.003968253968253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924280</v>
      </c>
      <c r="D21" s="52">
        <f>+C21-C16</f>
        <v>861</v>
      </c>
      <c r="E21" s="52">
        <f>+D21*1000/5/3600</f>
        <v>47.833333333333336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924914</v>
      </c>
      <c r="D26" s="52">
        <f>+C26-C21</f>
        <v>634</v>
      </c>
      <c r="E26" s="52">
        <f>+D26*1000/5/3600</f>
        <v>35.222222222222221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44515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924914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926859</v>
      </c>
      <c r="D16" s="52">
        <f>+C16-C8</f>
        <v>1945</v>
      </c>
      <c r="E16" s="52">
        <f>+D16*1000/14/3600</f>
        <v>38.591269841269842</v>
      </c>
      <c r="F16" s="53" t="s">
        <v>0</v>
      </c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39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927536</v>
      </c>
      <c r="D21" s="52">
        <f>+C21-C16</f>
        <v>677</v>
      </c>
      <c r="E21" s="52">
        <f>+D21*1000/5/3600</f>
        <v>37.611111111111114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928331</v>
      </c>
      <c r="D26" s="52">
        <f>+C26-C21</f>
        <v>795</v>
      </c>
      <c r="E26" s="52">
        <f>+D26*1000/5/3600</f>
        <v>44.166666666666664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44516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928331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930395</v>
      </c>
      <c r="D16" s="52">
        <f>+C16-C8</f>
        <v>2064</v>
      </c>
      <c r="E16" s="52">
        <f>+D16*1000/14/3600</f>
        <v>40.952380952380949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931217</v>
      </c>
      <c r="D21" s="52">
        <f>+C21-C16</f>
        <v>822</v>
      </c>
      <c r="E21" s="52">
        <f>+D21*1000/5/3600</f>
        <v>45.666666666666664</v>
      </c>
      <c r="F21" s="53" t="s">
        <v>0</v>
      </c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931979</v>
      </c>
      <c r="D26" s="52">
        <f>+C26-C21</f>
        <v>762</v>
      </c>
      <c r="E26" s="52">
        <f>+D26*1000/5/3600</f>
        <v>42.333333333333336</v>
      </c>
      <c r="F26" s="53" t="s">
        <v>0</v>
      </c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44517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931979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934132</v>
      </c>
      <c r="D16" s="52">
        <f>+C16-C8</f>
        <v>2153</v>
      </c>
      <c r="E16" s="52">
        <f>+D16*1000/14/3600</f>
        <v>42.718253968253968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934880</v>
      </c>
      <c r="D21" s="52">
        <f>+C21-C16</f>
        <v>748</v>
      </c>
      <c r="E21" s="52">
        <f>+D21*1000/5/3600</f>
        <v>41.555555555555557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935605</v>
      </c>
      <c r="D26" s="52">
        <f>+C26-C21</f>
        <v>725</v>
      </c>
      <c r="E26" s="52">
        <f>+D26*1000/5/3600</f>
        <v>40.277777777777779</v>
      </c>
      <c r="F26" s="57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44518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935605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937613</v>
      </c>
      <c r="D16" s="52">
        <f>+C16-C8</f>
        <v>2008</v>
      </c>
      <c r="E16" s="52">
        <f>+D16*1000/14/3600</f>
        <v>39.841269841269842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938343</v>
      </c>
      <c r="D21" s="52">
        <f>+C21-C16</f>
        <v>730</v>
      </c>
      <c r="E21" s="52">
        <f>+D21*1000/5/3600</f>
        <v>40.555555555555557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939107</v>
      </c>
      <c r="D26" s="52">
        <f>+C26-C21</f>
        <v>764</v>
      </c>
      <c r="E26" s="52">
        <f>+D26*1000/5/3600</f>
        <v>42.444444444444443</v>
      </c>
      <c r="F26" s="53" t="s">
        <v>0</v>
      </c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6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44519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939107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941213</v>
      </c>
      <c r="D16" s="52">
        <f>+C16-C8</f>
        <v>2106</v>
      </c>
      <c r="E16" s="52">
        <f>+D16*1000/14/3600</f>
        <v>41.785714285714285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942360</v>
      </c>
      <c r="D21" s="52">
        <f>+C21-C16</f>
        <v>1147</v>
      </c>
      <c r="E21" s="52">
        <f>+D21*1000/5/3600</f>
        <v>63.722222222222221</v>
      </c>
      <c r="F21" s="53" t="s">
        <v>40</v>
      </c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942973</v>
      </c>
      <c r="D26" s="52">
        <f>+C26-C21</f>
        <v>613</v>
      </c>
      <c r="E26" s="52">
        <f>+D26*1000/5/3600</f>
        <v>34.055555555555557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4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44520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942973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944699</v>
      </c>
      <c r="D16" s="52">
        <f>+C16-C8</f>
        <v>1726</v>
      </c>
      <c r="E16" s="52">
        <f>+D16*1000/14/3600</f>
        <v>34.246031746031747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945388</v>
      </c>
      <c r="D21" s="52">
        <f>+C21-C16</f>
        <v>689</v>
      </c>
      <c r="E21" s="52">
        <f>+D21*1000/5/3600</f>
        <v>38.277777777777779</v>
      </c>
      <c r="F21" s="53" t="s">
        <v>41</v>
      </c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946357</v>
      </c>
      <c r="D26" s="52">
        <f>+C26-C21</f>
        <v>969</v>
      </c>
      <c r="E26" s="52">
        <f>+D26*1000/5/3600</f>
        <v>53.833333333333336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44521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946357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948333</v>
      </c>
      <c r="D16" s="52">
        <f>+C16-C8</f>
        <v>1976</v>
      </c>
      <c r="E16" s="52">
        <f>+D16*1000/14/3600</f>
        <v>39.206349206349202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949120</v>
      </c>
      <c r="D21" s="52">
        <f>+C21-C16</f>
        <v>787</v>
      </c>
      <c r="E21" s="52">
        <f>+D21*1000/5/3600</f>
        <v>43.722222222222221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949933</v>
      </c>
      <c r="D26" s="52">
        <f>+C26-C21</f>
        <v>813</v>
      </c>
      <c r="E26" s="52">
        <f>+D26*1000/5/3600</f>
        <v>45.166666666666664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4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44522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949933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951903</v>
      </c>
      <c r="D16" s="52">
        <f>+C16-C8</f>
        <v>1970</v>
      </c>
      <c r="E16" s="52">
        <f>+D16*1000/14/3600</f>
        <v>39.087301587301589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42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952659</v>
      </c>
      <c r="D21" s="52">
        <f>+C21-C16</f>
        <v>756</v>
      </c>
      <c r="E21" s="52">
        <f>+D21*1000/5/3600</f>
        <v>42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953466</v>
      </c>
      <c r="D26" s="52">
        <f>+C26-C21</f>
        <v>807</v>
      </c>
      <c r="E26" s="52">
        <f>+D26*1000/5/3600</f>
        <v>44.833333333333336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44523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953466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955668</v>
      </c>
      <c r="D16" s="52">
        <f>+C16-C8</f>
        <v>2202</v>
      </c>
      <c r="E16" s="52">
        <f>+D16*1000/14/3600</f>
        <v>43.69047619047619</v>
      </c>
      <c r="F16" s="57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956511</v>
      </c>
      <c r="D21" s="52">
        <f>+C21-C16</f>
        <v>843</v>
      </c>
      <c r="E21" s="52">
        <f>+D21*1000/5/3600</f>
        <v>46.833333333333336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957298</v>
      </c>
      <c r="D26" s="52">
        <f>+C26-C21</f>
        <v>787</v>
      </c>
      <c r="E26" s="52">
        <f>+D26*1000/5/3600</f>
        <v>43.722222222222221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44524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957298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959382</v>
      </c>
      <c r="D16" s="52">
        <f>+C16-C8</f>
        <v>2084</v>
      </c>
      <c r="E16" s="52">
        <f>+D16*1000/14/3600</f>
        <v>41.349206349206355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960229</v>
      </c>
      <c r="D21" s="52">
        <f>+C21-C16</f>
        <v>847</v>
      </c>
      <c r="E21" s="52">
        <f>+D21*1000/5/3600</f>
        <v>47.055555555555557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961015</v>
      </c>
      <c r="D26" s="52">
        <f>+C26-C21</f>
        <v>786</v>
      </c>
      <c r="E26" s="52">
        <f>+D26*1000/5/3600</f>
        <v>43.666666666666664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4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44525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961015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963076</v>
      </c>
      <c r="D16" s="52">
        <f>+C16-C8</f>
        <v>2061</v>
      </c>
      <c r="E16" s="52">
        <f>+D16*1000/14/3600</f>
        <v>40.892857142857139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963801</v>
      </c>
      <c r="D21" s="52">
        <f>+C21-C16</f>
        <v>725</v>
      </c>
      <c r="E21" s="52">
        <f>+D21*1000/5/3600</f>
        <v>40.277777777777779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964444</v>
      </c>
      <c r="D26" s="52">
        <f>+C26-C21</f>
        <v>643</v>
      </c>
      <c r="E26" s="52">
        <f>+D26*1000/5/3600</f>
        <v>35.722222222222221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44526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964444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966322</v>
      </c>
      <c r="D16" s="52">
        <f>+C16-C8</f>
        <v>1878</v>
      </c>
      <c r="E16" s="52">
        <f>+D16*1000/14/3600</f>
        <v>37.261904761904759</v>
      </c>
      <c r="F16" s="57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967064</v>
      </c>
      <c r="D21" s="52">
        <f>+C21-C16</f>
        <v>742</v>
      </c>
      <c r="E21" s="52">
        <f>+D21*1000/5/3600</f>
        <v>41.222222222222221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967714</v>
      </c>
      <c r="D26" s="52">
        <f>+C26-C21</f>
        <v>650</v>
      </c>
      <c r="E26" s="52">
        <f>+D26*1000/5/3600</f>
        <v>36.111111111111114</v>
      </c>
      <c r="F26" s="57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4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44527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967714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969325</v>
      </c>
      <c r="D16" s="52">
        <f>+C16-C8</f>
        <v>1611</v>
      </c>
      <c r="E16" s="52">
        <f>+D16*1000/14/3600</f>
        <v>31.964285714285712</v>
      </c>
      <c r="F16" s="57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969918</v>
      </c>
      <c r="D21" s="52">
        <f>+C21-C16</f>
        <v>593</v>
      </c>
      <c r="E21" s="52">
        <f>+D21*1000/5/3600</f>
        <v>32.944444444444443</v>
      </c>
      <c r="F21" s="57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970461</v>
      </c>
      <c r="D26" s="52">
        <f>+C26-C21</f>
        <v>543</v>
      </c>
      <c r="E26" s="52">
        <f>+D26*1000/5/3600</f>
        <v>30.166666666666668</v>
      </c>
      <c r="F26" s="57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44528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970461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971674</v>
      </c>
      <c r="D16" s="52">
        <f>+C16-C8</f>
        <v>1213</v>
      </c>
      <c r="E16" s="52">
        <f>+D16*1000/14/3600</f>
        <v>24.067460317460316</v>
      </c>
      <c r="F16" s="57" t="s">
        <v>0</v>
      </c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972275</v>
      </c>
      <c r="D21" s="52">
        <f>+C21-C16</f>
        <v>601</v>
      </c>
      <c r="E21" s="52">
        <f>+D21*1000/5/3600</f>
        <v>33.388888888888886</v>
      </c>
      <c r="F21" s="57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2"/>
      <c r="H24" s="14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973185</v>
      </c>
      <c r="D26" s="52">
        <f>+C26-C21</f>
        <v>910</v>
      </c>
      <c r="E26" s="52">
        <f>+D26*1000/5/3600</f>
        <v>50.555555555555557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44529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973185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975670</v>
      </c>
      <c r="D16" s="52">
        <f>+C16-C8</f>
        <v>2485</v>
      </c>
      <c r="E16" s="52">
        <f>+D16*1000/14/3600</f>
        <v>49.305555555555557</v>
      </c>
      <c r="F16" s="57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976570</v>
      </c>
      <c r="D21" s="52">
        <f>+C21-C16</f>
        <v>900</v>
      </c>
      <c r="E21" s="52">
        <f>+D21*1000/5/3600</f>
        <v>50</v>
      </c>
      <c r="F21" s="57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19" t="s">
        <v>0</v>
      </c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19" t="s">
        <v>0</v>
      </c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977397</v>
      </c>
      <c r="D26" s="52">
        <f>+C26-C21</f>
        <v>827</v>
      </c>
      <c r="E26" s="52">
        <f>+D26*1000/5/3600</f>
        <v>45.944444444444443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44530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977397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979556</v>
      </c>
      <c r="D16" s="52">
        <f>+C16-C8</f>
        <v>2159</v>
      </c>
      <c r="E16" s="52">
        <f>+D16*1000/14/3600</f>
        <v>42.837301587301589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980285</v>
      </c>
      <c r="D21" s="52">
        <f>+C21-C16</f>
        <v>729</v>
      </c>
      <c r="E21" s="52">
        <f>+D21*1000/5/3600</f>
        <v>40.5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981179</v>
      </c>
      <c r="D26" s="52">
        <f>+C26-C21</f>
        <v>894</v>
      </c>
      <c r="E26" s="52">
        <f>+D26*1000/5/3600</f>
        <v>49.666666666666664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0F1057A4-ECB8-4C51-9A4D-0AF3964901A4}"/>
</file>

<file path=customXml/itemProps2.xml><?xml version="1.0" encoding="utf-8"?>
<ds:datastoreItem xmlns:ds="http://schemas.openxmlformats.org/officeDocument/2006/customXml" ds:itemID="{5C54B43D-9C94-4EBB-AE45-B0EE8611B1A3}"/>
</file>

<file path=customXml/itemProps3.xml><?xml version="1.0" encoding="utf-8"?>
<ds:datastoreItem xmlns:ds="http://schemas.openxmlformats.org/officeDocument/2006/customXml" ds:itemID="{22823D9F-C72A-47F1-A3B0-C2D05FF79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2022-06-21T17:13:11Z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